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9270" firstSheet="1" activeTab="1"/>
  </bookViews>
  <sheets>
    <sheet name="残疾人事业补助专项提前下达资金计算表" sheetId="1" state="hidden" r:id="rId1"/>
    <sheet name="发文用" sheetId="2" r:id="rId2"/>
    <sheet name="重度残疾人护理补贴人数" sheetId="3" state="hidden" r:id="rId3"/>
  </sheets>
  <definedNames>
    <definedName name="_xlnm.Print_Area" localSheetId="0">'残疾人事业补助专项提前下达资金计算表'!$A$1:$V$131</definedName>
    <definedName name="_xlnm.Print_Titles" localSheetId="0">'残疾人事业补助专项提前下达资金计算表'!$1:$6</definedName>
    <definedName name="_xlnm.Print_Titles" localSheetId="1">'发文用'!$5:$6</definedName>
  </definedNames>
  <calcPr fullCalcOnLoad="1" fullPrecision="0"/>
  <oleSize ref="A1:I70"/>
</workbook>
</file>

<file path=xl/sharedStrings.xml><?xml version="1.0" encoding="utf-8"?>
<sst xmlns="http://schemas.openxmlformats.org/spreadsheetml/2006/main" count="411" uniqueCount="182">
  <si>
    <t>2021年残疾人事业经费补助专项提前下达预算表20201127</t>
  </si>
  <si>
    <t>单位：人，元、万元</t>
  </si>
  <si>
    <t>地区</t>
  </si>
  <si>
    <t>康复相关补助经费</t>
  </si>
  <si>
    <t>残疾人家庭无障碍</t>
  </si>
  <si>
    <t>无障碍社区创建</t>
  </si>
  <si>
    <t>燃油补贴</t>
  </si>
  <si>
    <t>中央资金提前下达方案</t>
  </si>
  <si>
    <t>辅助器具适配补助</t>
  </si>
  <si>
    <t>康复人才入职奖补</t>
  </si>
  <si>
    <t>儿童康复项目</t>
  </si>
  <si>
    <t>残疾人之家运营补助</t>
  </si>
  <si>
    <t>合计数</t>
  </si>
  <si>
    <t>数量小计</t>
  </si>
  <si>
    <t>权重</t>
  </si>
  <si>
    <t>中央一般公共预算安排</t>
  </si>
  <si>
    <t>补助人数</t>
  </si>
  <si>
    <t>省级一般公共预算</t>
  </si>
  <si>
    <t>中央福彩金安排</t>
  </si>
  <si>
    <t>金额</t>
  </si>
  <si>
    <t>数量</t>
  </si>
  <si>
    <t>省级福彩金</t>
  </si>
  <si>
    <t>中央一般公共预算</t>
  </si>
  <si>
    <t>全省合计</t>
  </si>
  <si>
    <t>省级待分配</t>
  </si>
  <si>
    <t>浙江特殊教育职业学院</t>
  </si>
  <si>
    <t>一、杭州市小计</t>
  </si>
  <si>
    <t>杭州市</t>
  </si>
  <si>
    <t>市本级</t>
  </si>
  <si>
    <t>江干区</t>
  </si>
  <si>
    <t>下城区</t>
  </si>
  <si>
    <t>上城区</t>
  </si>
  <si>
    <t>西湖区</t>
  </si>
  <si>
    <t>拱墅区</t>
  </si>
  <si>
    <t>滨江区</t>
  </si>
  <si>
    <t>萧山区</t>
  </si>
  <si>
    <t>余杭区</t>
  </si>
  <si>
    <t>富阳区</t>
  </si>
  <si>
    <t>临安区</t>
  </si>
  <si>
    <t>桐庐县</t>
  </si>
  <si>
    <t>建德市</t>
  </si>
  <si>
    <t>淳安县</t>
  </si>
  <si>
    <t>二、温州市小计</t>
  </si>
  <si>
    <t>温州市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</si>
  <si>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</si>
  <si>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</si>
  <si>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</si>
  <si>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</si>
  <si>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</si>
  <si>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</si>
  <si>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</si>
  <si>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</si>
  <si>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</si>
  <si>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龙港市</t>
  </si>
  <si>
    <t>文成县</t>
  </si>
  <si>
    <t>泰顺县</t>
  </si>
  <si>
    <t>三、嘉兴市小计</t>
  </si>
  <si>
    <t>嘉兴市</t>
  </si>
  <si>
    <t>南湖区</t>
  </si>
  <si>
    <t>秀洲区</t>
  </si>
  <si>
    <t>海宁市</t>
  </si>
  <si>
    <t>平湖市</t>
  </si>
  <si>
    <t>桐乡市</t>
  </si>
  <si>
    <t>嘉善县</t>
  </si>
  <si>
    <t>海盐县</t>
  </si>
  <si>
    <t>四、湖州市小计</t>
  </si>
  <si>
    <t>湖州市</t>
  </si>
  <si>
    <t>吴兴区</t>
  </si>
  <si>
    <t>南浔区</t>
  </si>
  <si>
    <t>德清县</t>
  </si>
  <si>
    <t>安吉县</t>
  </si>
  <si>
    <t>长兴县</t>
  </si>
  <si>
    <t>五、绍兴市小计</t>
  </si>
  <si>
    <t>绍兴市</t>
  </si>
  <si>
    <t>越城区</t>
  </si>
  <si>
    <t>柯桥区</t>
  </si>
  <si>
    <t>上虞区</t>
  </si>
  <si>
    <t>诸暨市</t>
  </si>
  <si>
    <t>嵊州市</t>
  </si>
  <si>
    <t>新昌县</t>
  </si>
  <si>
    <t>六、金华市小计</t>
  </si>
  <si>
    <t>金华市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</si>
  <si>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</si>
  <si>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</si>
  <si>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</si>
  <si>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</si>
  <si>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</si>
  <si>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</si>
  <si>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</si>
  <si>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</si>
  <si>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</si>
  <si>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七、舟山市小计</t>
  </si>
  <si>
    <t>舟山市</t>
  </si>
  <si>
    <t>定海区</t>
  </si>
  <si>
    <t>普陀区</t>
  </si>
  <si>
    <t>岱山县</t>
  </si>
  <si>
    <t>嵊泗县</t>
  </si>
  <si>
    <t>八、台州市小计</t>
  </si>
  <si>
    <t>台州市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</si>
  <si>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</si>
  <si>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</si>
  <si>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</si>
  <si>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</si>
  <si>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</si>
  <si>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</si>
  <si>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</si>
  <si>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</si>
  <si>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</si>
  <si>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九、衢州市小计</t>
  </si>
  <si>
    <t>衢州市</t>
  </si>
  <si>
    <t>柯城区</t>
  </si>
  <si>
    <t>衢江区</t>
  </si>
  <si>
    <t>江山市</t>
  </si>
  <si>
    <t>龙游县</t>
  </si>
  <si>
    <t>常山县</t>
  </si>
  <si>
    <t>开化县</t>
  </si>
  <si>
    <t>十、丽水市小计</t>
  </si>
  <si>
    <t>丽水市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</si>
  <si>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</si>
  <si>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</si>
  <si>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</si>
  <si>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</si>
  <si>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</si>
  <si>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</si>
  <si>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</si>
  <si>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</si>
  <si>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</si>
  <si>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十一、宁波市小计</t>
  </si>
  <si>
    <t>宁波市</t>
  </si>
  <si>
    <t>慈溪市</t>
  </si>
  <si>
    <t>海曙区</t>
  </si>
  <si>
    <t>江北区</t>
  </si>
  <si>
    <t>镇海区</t>
  </si>
  <si>
    <t>北仑区</t>
  </si>
  <si>
    <t>鄞州区</t>
  </si>
  <si>
    <t>奉化区</t>
  </si>
  <si>
    <t>余姚市</t>
  </si>
  <si>
    <t>宁海县</t>
  </si>
  <si>
    <t>象山县</t>
  </si>
  <si>
    <t>附件</t>
  </si>
  <si>
    <t>2021年残疾人事业专项资金（第二批）分配表</t>
  </si>
  <si>
    <t>单位：万元</t>
  </si>
  <si>
    <t>合计</t>
  </si>
  <si>
    <t>其中</t>
  </si>
  <si>
    <t>一般公共预算</t>
  </si>
  <si>
    <t>福彩金</t>
  </si>
  <si>
    <t>杭州市小计</t>
  </si>
  <si>
    <t>金华市小计</t>
  </si>
  <si>
    <t>舟山市小计</t>
  </si>
  <si>
    <t>温州市小计</t>
  </si>
  <si>
    <t>台州市小计</t>
  </si>
  <si>
    <t>嘉兴市小计</t>
  </si>
  <si>
    <t>衢州市小计</t>
  </si>
  <si>
    <t>湖州市小计</t>
  </si>
  <si>
    <t>丽水市小计</t>
  </si>
  <si>
    <t>绍兴市小计</t>
  </si>
  <si>
    <t>2019年重度残疾人护理补贴预算表</t>
  </si>
  <si>
    <t>省级补助类别和比例</t>
  </si>
  <si>
    <t>预计2019年护理补贴人数</t>
  </si>
  <si>
    <t>2018年5月底在享人数</t>
  </si>
  <si>
    <t>原范围预计2019年护理补贴人数</t>
  </si>
  <si>
    <t>新增一级、二级听力、言语残疾人</t>
  </si>
  <si>
    <t>小计</t>
  </si>
  <si>
    <t>完全不能自理人数</t>
  </si>
  <si>
    <t>基本不能自理人数</t>
  </si>
  <si>
    <t>部分不能自理人数</t>
  </si>
  <si>
    <t>2018年8月人数</t>
  </si>
  <si>
    <t>上浮后人数</t>
  </si>
  <si>
    <t>栏次</t>
  </si>
  <si>
    <t>2=4+9</t>
  </si>
  <si>
    <t>4=3（5+6+7）</t>
  </si>
  <si>
    <t>9=8*1.1</t>
  </si>
  <si>
    <t>一、杭州市合计</t>
  </si>
  <si>
    <t>二、温州市合计</t>
  </si>
  <si>
    <t>三、嘉兴市合计</t>
  </si>
  <si>
    <t>四、湖州市合计</t>
  </si>
  <si>
    <t>五、绍兴市合计</t>
  </si>
  <si>
    <t>六、金华市合计</t>
  </si>
  <si>
    <t>七、舟山市合计</t>
  </si>
  <si>
    <t>八、台州市合计</t>
  </si>
  <si>
    <t>九、衢州市合计</t>
  </si>
  <si>
    <t>十、丽水市合计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</si>
</sst>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);[Red]\(#,##0.00\)"/>
    <numFmt numFmtId="179" formatCode="0_ "/>
    <numFmt numFmtId="180" formatCode="0.0_ "/>
    <numFmt numFmtId="181" formatCode="0.0_);[Red]\(0.0\)"/>
    <numFmt numFmtId="182" formatCode="0.00_ "/>
    <numFmt numFmtId="183" formatCode="0.00_);[Red]\(0.00\)"/>
  </numFmts>
  <fonts count="70">
    <font>
      <sz val="12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8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6"/>
      <name val="黑体"/>
      <family val="0"/>
    </font>
    <font>
      <sz val="22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</cellStyleXfs>
  <cellXfs count="154">
    <xf numFmtId="0" fontId="0" fillId="0" borderId="0" xfId="0" applyAlignment="1">
      <alignment vertical="center"/>
    </xf>
    <xf numFmtId="0" fontId="6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vertical="center"/>
    </xf>
    <xf numFmtId="177" fontId="60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right" vertical="center" wrapText="1"/>
    </xf>
    <xf numFmtId="177" fontId="7" fillId="33" borderId="9" xfId="64" applyNumberFormat="1" applyFont="1" applyFill="1" applyBorder="1" applyAlignment="1">
      <alignment horizontal="right" vertical="center" wrapText="1"/>
      <protection/>
    </xf>
    <xf numFmtId="0" fontId="2" fillId="33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177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right" vertical="center" wrapText="1"/>
    </xf>
    <xf numFmtId="177" fontId="1" fillId="34" borderId="9" xfId="64" applyNumberFormat="1" applyFont="1" applyFill="1" applyBorder="1" applyAlignment="1">
      <alignment horizontal="right" vertical="center" wrapText="1"/>
      <protection/>
    </xf>
    <xf numFmtId="177" fontId="60" fillId="0" borderId="9" xfId="0" applyNumberFormat="1" applyFont="1" applyFill="1" applyBorder="1" applyAlignment="1">
      <alignment vertical="center"/>
    </xf>
    <xf numFmtId="0" fontId="60" fillId="0" borderId="9" xfId="0" applyFont="1" applyFill="1" applyBorder="1" applyAlignment="1">
      <alignment vertical="center"/>
    </xf>
    <xf numFmtId="177" fontId="61" fillId="0" borderId="9" xfId="0" applyNumberFormat="1" applyFont="1" applyFill="1" applyBorder="1" applyAlignment="1">
      <alignment horizontal="right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8" fontId="2" fillId="33" borderId="9" xfId="0" applyNumberFormat="1" applyFont="1" applyFill="1" applyBorder="1" applyAlignment="1">
      <alignment horizontal="right" vertical="center" wrapText="1"/>
    </xf>
    <xf numFmtId="0" fontId="4" fillId="0" borderId="9" xfId="62" applyFont="1" applyFill="1" applyBorder="1" applyAlignment="1">
      <alignment horizontal="center" vertical="center" wrapText="1"/>
      <protection/>
    </xf>
    <xf numFmtId="177" fontId="1" fillId="0" borderId="9" xfId="64" applyNumberFormat="1" applyFont="1" applyFill="1" applyBorder="1" applyAlignment="1">
      <alignment horizontal="right" vertical="center" wrapText="1"/>
      <protection/>
    </xf>
    <xf numFmtId="0" fontId="4" fillId="35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179" fontId="14" fillId="0" borderId="9" xfId="0" applyNumberFormat="1" applyFont="1" applyFill="1" applyBorder="1" applyAlignment="1">
      <alignment horizontal="center" vertical="center"/>
    </xf>
    <xf numFmtId="179" fontId="14" fillId="0" borderId="15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180" fontId="60" fillId="0" borderId="0" xfId="0" applyNumberFormat="1" applyFont="1" applyFill="1" applyBorder="1" applyAlignment="1">
      <alignment horizontal="center" vertical="center"/>
    </xf>
    <xf numFmtId="179" fontId="60" fillId="0" borderId="0" xfId="0" applyNumberFormat="1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right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180" fontId="14" fillId="0" borderId="17" xfId="0" applyNumberFormat="1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79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80" fontId="13" fillId="0" borderId="9" xfId="0" applyNumberFormat="1" applyFont="1" applyFill="1" applyBorder="1" applyAlignment="1">
      <alignment horizontal="center" vertical="center" wrapText="1"/>
    </xf>
    <xf numFmtId="180" fontId="14" fillId="0" borderId="9" xfId="0" applyNumberFormat="1" applyFont="1" applyFill="1" applyBorder="1" applyAlignment="1">
      <alignment horizontal="center" vertical="center" wrapText="1"/>
    </xf>
    <xf numFmtId="17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/>
    </xf>
    <xf numFmtId="180" fontId="14" fillId="35" borderId="9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181" fontId="14" fillId="0" borderId="9" xfId="0" applyNumberFormat="1" applyFont="1" applyFill="1" applyBorder="1" applyAlignment="1">
      <alignment horizontal="center" vertical="center"/>
    </xf>
    <xf numFmtId="179" fontId="15" fillId="0" borderId="9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180" fontId="14" fillId="0" borderId="9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177" fontId="15" fillId="0" borderId="9" xfId="0" applyNumberFormat="1" applyFont="1" applyFill="1" applyBorder="1" applyAlignment="1">
      <alignment horizontal="center" vertical="center" wrapText="1"/>
    </xf>
    <xf numFmtId="18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178" fontId="15" fillId="0" borderId="9" xfId="0" applyNumberFormat="1" applyFont="1" applyFill="1" applyBorder="1" applyAlignment="1">
      <alignment horizontal="center" vertical="center" wrapText="1"/>
    </xf>
    <xf numFmtId="180" fontId="15" fillId="0" borderId="9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/>
    </xf>
    <xf numFmtId="178" fontId="14" fillId="0" borderId="9" xfId="0" applyNumberFormat="1" applyFont="1" applyFill="1" applyBorder="1" applyAlignment="1">
      <alignment horizontal="center" vertical="center" wrapText="1"/>
    </xf>
    <xf numFmtId="0" fontId="15" fillId="0" borderId="18" xfId="62" applyFont="1" applyFill="1" applyBorder="1" applyAlignment="1">
      <alignment horizontal="center" vertical="center" wrapText="1"/>
      <protection/>
    </xf>
    <xf numFmtId="0" fontId="66" fillId="0" borderId="17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/>
    </xf>
    <xf numFmtId="0" fontId="66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81" fontId="14" fillId="35" borderId="9" xfId="0" applyNumberFormat="1" applyFont="1" applyFill="1" applyBorder="1" applyAlignment="1">
      <alignment horizontal="center" vertical="center"/>
    </xf>
    <xf numFmtId="181" fontId="14" fillId="0" borderId="9" xfId="0" applyNumberFormat="1" applyFont="1" applyFill="1" applyBorder="1" applyAlignment="1">
      <alignment horizontal="center" vertical="center"/>
    </xf>
    <xf numFmtId="182" fontId="14" fillId="0" borderId="9" xfId="0" applyNumberFormat="1" applyFont="1" applyFill="1" applyBorder="1" applyAlignment="1">
      <alignment horizontal="center" vertical="center"/>
    </xf>
    <xf numFmtId="182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79" fontId="15" fillId="0" borderId="9" xfId="0" applyNumberFormat="1" applyFont="1" applyFill="1" applyBorder="1" applyAlignment="1">
      <alignment horizontal="center" vertical="center"/>
    </xf>
    <xf numFmtId="182" fontId="15" fillId="0" borderId="9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6" fillId="0" borderId="17" xfId="0" applyNumberFormat="1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183" fontId="14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180" fontId="14" fillId="0" borderId="15" xfId="0" applyNumberFormat="1" applyFont="1" applyFill="1" applyBorder="1" applyAlignment="1">
      <alignment horizontal="center" vertical="center" wrapText="1"/>
    </xf>
    <xf numFmtId="180" fontId="14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179" fontId="67" fillId="0" borderId="9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67" fillId="0" borderId="18" xfId="0" applyFont="1" applyFill="1" applyBorder="1" applyAlignment="1">
      <alignment horizontal="center" vertical="center"/>
    </xf>
    <xf numFmtId="0" fontId="14" fillId="35" borderId="9" xfId="0" applyFont="1" applyFill="1" applyBorder="1" applyAlignment="1">
      <alignment horizontal="center" vertical="center"/>
    </xf>
    <xf numFmtId="0" fontId="15" fillId="34" borderId="9" xfId="0" applyFont="1" applyFill="1" applyBorder="1" applyAlignment="1">
      <alignment horizontal="center" vertical="center"/>
    </xf>
    <xf numFmtId="182" fontId="15" fillId="34" borderId="9" xfId="0" applyNumberFormat="1" applyFont="1" applyFill="1" applyBorder="1" applyAlignment="1">
      <alignment horizontal="center" vertical="center"/>
    </xf>
    <xf numFmtId="182" fontId="67" fillId="0" borderId="9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>
      <alignment horizontal="center" vertical="center"/>
    </xf>
    <xf numFmtId="180" fontId="15" fillId="0" borderId="21" xfId="0" applyNumberFormat="1" applyFont="1" applyFill="1" applyBorder="1" applyAlignment="1">
      <alignment horizontal="center" vertical="center"/>
    </xf>
    <xf numFmtId="179" fontId="67" fillId="0" borderId="21" xfId="0" applyNumberFormat="1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182" fontId="15" fillId="34" borderId="21" xfId="0" applyNumberFormat="1" applyFont="1" applyFill="1" applyBorder="1" applyAlignment="1">
      <alignment horizontal="center" vertical="center"/>
    </xf>
    <xf numFmtId="182" fontId="67" fillId="0" borderId="21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13" xfId="64"/>
    <cellStyle name="常规 2" xfId="65"/>
    <cellStyle name="常规 3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15"/>
  <sheetViews>
    <sheetView zoomScale="85" zoomScaleNormal="85" zoomScaleSheetLayoutView="100" workbookViewId="0" topLeftCell="A1">
      <pane xSplit="2" ySplit="6" topLeftCell="D71" activePane="bottomRight" state="frozen"/>
      <selection pane="bottomRight" activeCell="R5" sqref="A1:Y65536"/>
    </sheetView>
  </sheetViews>
  <sheetFormatPr defaultColWidth="9.00390625" defaultRowHeight="14.25"/>
  <cols>
    <col min="1" max="1" width="19.25390625" style="1" customWidth="1"/>
    <col min="2" max="2" width="7.75390625" style="63" customWidth="1"/>
    <col min="3" max="3" width="8.625" style="63" customWidth="1"/>
    <col min="4" max="4" width="11.625" style="64" customWidth="1"/>
    <col min="5" max="5" width="10.125" style="64" customWidth="1"/>
    <col min="6" max="6" width="9.00390625" style="65" hidden="1" customWidth="1"/>
    <col min="7" max="7" width="11.625" style="65" hidden="1" customWidth="1"/>
    <col min="8" max="8" width="8.50390625" style="63" customWidth="1"/>
    <col min="9" max="9" width="11.00390625" style="63" customWidth="1"/>
    <col min="10" max="10" width="10.50390625" style="63" customWidth="1"/>
    <col min="11" max="11" width="11.625" style="63" customWidth="1"/>
    <col min="12" max="12" width="10.00390625" style="66" customWidth="1"/>
    <col min="13" max="13" width="10.75390625" style="66" customWidth="1"/>
    <col min="14" max="14" width="12.50390625" style="66" customWidth="1"/>
    <col min="15" max="15" width="9.00390625" style="66" hidden="1" customWidth="1"/>
    <col min="16" max="16" width="9.00390625" style="66" customWidth="1"/>
    <col min="17" max="17" width="11.50390625" style="63" customWidth="1"/>
    <col min="18" max="18" width="9.125" style="63" customWidth="1"/>
    <col min="19" max="20" width="8.50390625" style="63" hidden="1" customWidth="1"/>
    <col min="21" max="21" width="9.50390625" style="63" customWidth="1"/>
    <col min="22" max="22" width="11.75390625" style="63" customWidth="1"/>
    <col min="23" max="214" width="9.00390625" style="1" customWidth="1"/>
    <col min="215" max="215" width="13.375" style="1" customWidth="1"/>
    <col min="216" max="216" width="5.875" style="1" customWidth="1"/>
    <col min="217" max="217" width="9.75390625" style="1" customWidth="1"/>
    <col min="218" max="218" width="8.375" style="1" customWidth="1"/>
    <col min="219" max="219" width="7.25390625" style="1" customWidth="1"/>
    <col min="220" max="220" width="12.625" style="1" customWidth="1"/>
    <col min="221" max="16384" width="9.00390625" style="1" customWidth="1"/>
  </cols>
  <sheetData>
    <row r="1" spans="1:25" s="1" customFormat="1" ht="43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s="1" customFormat="1" ht="18.7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s="1" customFormat="1" ht="28.5" customHeight="1">
      <c r="A3" s="69" t="s">
        <v>2</v>
      </c>
      <c r="B3" s="70"/>
      <c r="C3" s="71" t="s">
        <v>3</v>
      </c>
      <c r="D3" s="72"/>
      <c r="E3" s="72"/>
      <c r="F3" s="73"/>
      <c r="G3" s="73"/>
      <c r="H3" s="71"/>
      <c r="I3" s="71"/>
      <c r="J3" s="71"/>
      <c r="K3" s="71"/>
      <c r="L3" s="71"/>
      <c r="M3" s="71"/>
      <c r="N3" s="71"/>
      <c r="O3" s="71"/>
      <c r="P3" s="102" t="s">
        <v>4</v>
      </c>
      <c r="Q3" s="102"/>
      <c r="R3" s="102"/>
      <c r="S3" s="114" t="s">
        <v>5</v>
      </c>
      <c r="T3" s="114"/>
      <c r="U3" s="114" t="s">
        <v>6</v>
      </c>
      <c r="V3" s="114"/>
      <c r="W3" s="115" t="s">
        <v>7</v>
      </c>
      <c r="X3" s="115"/>
      <c r="Y3" s="122"/>
    </row>
    <row r="4" spans="1:25" s="1" customFormat="1" ht="33" customHeight="1">
      <c r="A4" s="74"/>
      <c r="B4" s="75"/>
      <c r="C4" s="76" t="s">
        <v>8</v>
      </c>
      <c r="D4" s="76"/>
      <c r="E4" s="76"/>
      <c r="F4" s="77" t="s">
        <v>9</v>
      </c>
      <c r="G4" s="77"/>
      <c r="H4" s="78" t="s">
        <v>10</v>
      </c>
      <c r="I4" s="78"/>
      <c r="J4" s="78"/>
      <c r="K4" s="78"/>
      <c r="L4" s="78" t="s">
        <v>11</v>
      </c>
      <c r="M4" s="78"/>
      <c r="N4" s="78"/>
      <c r="O4" s="103" t="s">
        <v>12</v>
      </c>
      <c r="P4" s="104"/>
      <c r="Q4" s="104"/>
      <c r="R4" s="104"/>
      <c r="S4" s="116"/>
      <c r="T4" s="116"/>
      <c r="U4" s="116"/>
      <c r="V4" s="116"/>
      <c r="W4" s="117"/>
      <c r="X4" s="117"/>
      <c r="Y4" s="123"/>
    </row>
    <row r="5" spans="1:25" s="2" customFormat="1" ht="72.75" customHeight="1">
      <c r="A5" s="74"/>
      <c r="B5" s="75"/>
      <c r="C5" s="75" t="s">
        <v>13</v>
      </c>
      <c r="D5" s="79" t="s">
        <v>14</v>
      </c>
      <c r="E5" s="80" t="s">
        <v>15</v>
      </c>
      <c r="F5" s="81" t="s">
        <v>16</v>
      </c>
      <c r="G5" s="81" t="s">
        <v>17</v>
      </c>
      <c r="H5" s="82" t="s">
        <v>16</v>
      </c>
      <c r="I5" s="105" t="s">
        <v>14</v>
      </c>
      <c r="J5" s="80" t="s">
        <v>15</v>
      </c>
      <c r="K5" s="80" t="s">
        <v>18</v>
      </c>
      <c r="L5" s="105" t="s">
        <v>14</v>
      </c>
      <c r="M5" s="82" t="s">
        <v>19</v>
      </c>
      <c r="N5" s="80" t="s">
        <v>15</v>
      </c>
      <c r="O5" s="103"/>
      <c r="P5" s="103" t="s">
        <v>20</v>
      </c>
      <c r="Q5" s="105" t="s">
        <v>14</v>
      </c>
      <c r="R5" s="75" t="s">
        <v>18</v>
      </c>
      <c r="S5" s="103" t="s">
        <v>20</v>
      </c>
      <c r="T5" s="82" t="s">
        <v>21</v>
      </c>
      <c r="U5" s="118" t="s">
        <v>14</v>
      </c>
      <c r="V5" s="82" t="s">
        <v>22</v>
      </c>
      <c r="W5" s="79" t="s">
        <v>19</v>
      </c>
      <c r="X5" s="80" t="s">
        <v>15</v>
      </c>
      <c r="Y5" s="124" t="s">
        <v>18</v>
      </c>
    </row>
    <row r="6" spans="1:25" s="4" customFormat="1" ht="24.75" customHeight="1">
      <c r="A6" s="83" t="s">
        <v>23</v>
      </c>
      <c r="B6" s="84"/>
      <c r="C6" s="85">
        <f aca="true" t="shared" si="0" ref="C6:Y6">SUM(C7,C8,C9,C25,C40,C50,C58,C67,C79,C86,C98,C107,C119)</f>
        <v>16766</v>
      </c>
      <c r="D6" s="85">
        <f t="shared" si="0"/>
        <v>1848</v>
      </c>
      <c r="E6" s="86">
        <f t="shared" si="0"/>
        <v>303</v>
      </c>
      <c r="F6" s="85">
        <f t="shared" si="0"/>
        <v>11</v>
      </c>
      <c r="G6" s="85">
        <f t="shared" si="0"/>
        <v>44</v>
      </c>
      <c r="H6" s="85">
        <f t="shared" si="0"/>
        <v>5451</v>
      </c>
      <c r="I6" s="88">
        <f t="shared" si="0"/>
        <v>6029.7</v>
      </c>
      <c r="J6" s="86">
        <f t="shared" si="0"/>
        <v>2074</v>
      </c>
      <c r="K6" s="106">
        <f t="shared" si="0"/>
        <v>1987.3</v>
      </c>
      <c r="L6" s="85">
        <f t="shared" si="0"/>
        <v>23238</v>
      </c>
      <c r="M6" s="85">
        <f t="shared" si="0"/>
        <v>6280</v>
      </c>
      <c r="N6" s="86">
        <f t="shared" si="0"/>
        <v>2473</v>
      </c>
      <c r="O6" s="85" t="e">
        <f t="shared" si="0"/>
        <v>#REF!</v>
      </c>
      <c r="P6" s="85">
        <f t="shared" si="0"/>
        <v>6000</v>
      </c>
      <c r="Q6" s="88">
        <f t="shared" si="0"/>
        <v>1573</v>
      </c>
      <c r="R6" s="106">
        <f t="shared" si="0"/>
        <v>39.7</v>
      </c>
      <c r="S6" s="85">
        <f t="shared" si="0"/>
        <v>104</v>
      </c>
      <c r="T6" s="85">
        <f t="shared" si="0"/>
        <v>445</v>
      </c>
      <c r="U6" s="85">
        <f t="shared" si="0"/>
        <v>12451</v>
      </c>
      <c r="V6" s="86">
        <f t="shared" si="0"/>
        <v>324</v>
      </c>
      <c r="W6" s="91">
        <f t="shared" si="0"/>
        <v>7201</v>
      </c>
      <c r="X6" s="91">
        <f t="shared" si="0"/>
        <v>5174</v>
      </c>
      <c r="Y6" s="125">
        <f t="shared" si="0"/>
        <v>2027</v>
      </c>
    </row>
    <row r="7" spans="1:25" s="4" customFormat="1" ht="27" customHeight="1" hidden="1">
      <c r="A7" s="83" t="s">
        <v>24</v>
      </c>
      <c r="B7" s="84"/>
      <c r="C7" s="87"/>
      <c r="D7" s="88"/>
      <c r="E7" s="88"/>
      <c r="F7" s="89"/>
      <c r="G7" s="51"/>
      <c r="H7" s="87"/>
      <c r="I7" s="88"/>
      <c r="J7" s="107"/>
      <c r="K7" s="107"/>
      <c r="L7" s="87"/>
      <c r="M7" s="85"/>
      <c r="N7" s="108"/>
      <c r="O7" s="85"/>
      <c r="P7" s="87"/>
      <c r="Q7" s="119"/>
      <c r="R7" s="119"/>
      <c r="S7" s="87"/>
      <c r="T7" s="85"/>
      <c r="U7" s="89"/>
      <c r="V7" s="108"/>
      <c r="W7" s="120"/>
      <c r="X7" s="120"/>
      <c r="Y7" s="126"/>
    </row>
    <row r="8" spans="1:25" s="4" customFormat="1" ht="39" customHeight="1" hidden="1">
      <c r="A8" s="83" t="s">
        <v>25</v>
      </c>
      <c r="B8" s="84"/>
      <c r="C8" s="85"/>
      <c r="D8" s="88"/>
      <c r="E8" s="88"/>
      <c r="F8" s="51"/>
      <c r="G8" s="51"/>
      <c r="H8" s="88"/>
      <c r="I8" s="88"/>
      <c r="J8" s="107"/>
      <c r="K8" s="107"/>
      <c r="L8" s="88"/>
      <c r="M8" s="88"/>
      <c r="N8" s="108"/>
      <c r="O8" s="95" t="e">
        <f>SUM(#REF!,#REF!,#REF!,#REF!,M8)</f>
        <v>#REF!</v>
      </c>
      <c r="P8" s="88"/>
      <c r="Q8" s="119"/>
      <c r="R8" s="119"/>
      <c r="S8" s="88"/>
      <c r="T8" s="88"/>
      <c r="U8" s="51"/>
      <c r="V8" s="108"/>
      <c r="W8" s="121">
        <v>0</v>
      </c>
      <c r="X8" s="121">
        <v>0</v>
      </c>
      <c r="Y8" s="127">
        <v>0</v>
      </c>
    </row>
    <row r="9" spans="1:25" s="4" customFormat="1" ht="18.75" customHeight="1">
      <c r="A9" s="90" t="s">
        <v>26</v>
      </c>
      <c r="B9" s="84"/>
      <c r="C9" s="85">
        <f aca="true" t="shared" si="1" ref="C9:K9">SUM(C11:C24)</f>
        <v>4932</v>
      </c>
      <c r="D9" s="91">
        <f t="shared" si="1"/>
        <v>282</v>
      </c>
      <c r="E9" s="91">
        <f t="shared" si="1"/>
        <v>46</v>
      </c>
      <c r="F9" s="51">
        <f t="shared" si="1"/>
        <v>7</v>
      </c>
      <c r="G9" s="51">
        <f t="shared" si="1"/>
        <v>28</v>
      </c>
      <c r="H9" s="91">
        <f t="shared" si="1"/>
        <v>838</v>
      </c>
      <c r="I9" s="91">
        <f t="shared" si="1"/>
        <v>445</v>
      </c>
      <c r="J9" s="91">
        <f t="shared" si="1"/>
        <v>150.6</v>
      </c>
      <c r="K9" s="91">
        <f t="shared" si="1"/>
        <v>141.4</v>
      </c>
      <c r="L9" s="91">
        <f aca="true" t="shared" si="2" ref="L9:Y9">SUM(L11:L24)</f>
        <v>4366</v>
      </c>
      <c r="M9" s="91">
        <f t="shared" si="2"/>
        <v>839</v>
      </c>
      <c r="N9" s="108">
        <f t="shared" si="2"/>
        <v>302.4</v>
      </c>
      <c r="O9" s="91" t="e">
        <f t="shared" si="2"/>
        <v>#REF!</v>
      </c>
      <c r="P9" s="91">
        <f t="shared" si="2"/>
        <v>600</v>
      </c>
      <c r="Q9" s="108">
        <f t="shared" si="2"/>
        <v>103.8</v>
      </c>
      <c r="R9" s="108">
        <f t="shared" si="2"/>
        <v>0</v>
      </c>
      <c r="S9" s="91">
        <f t="shared" si="2"/>
        <v>18</v>
      </c>
      <c r="T9" s="91">
        <f t="shared" si="2"/>
        <v>90</v>
      </c>
      <c r="U9" s="51">
        <f t="shared" si="2"/>
        <v>4999</v>
      </c>
      <c r="V9" s="108">
        <f t="shared" si="2"/>
        <v>130.1</v>
      </c>
      <c r="W9" s="91">
        <f t="shared" si="2"/>
        <v>770.5</v>
      </c>
      <c r="X9" s="91">
        <f t="shared" si="2"/>
        <v>629.1</v>
      </c>
      <c r="Y9" s="125">
        <f t="shared" si="2"/>
        <v>141.4</v>
      </c>
    </row>
    <row r="10" spans="1:25" s="5" customFormat="1" ht="18.75" customHeight="1">
      <c r="A10" s="92" t="s">
        <v>27</v>
      </c>
      <c r="B10" s="93"/>
      <c r="C10" s="93"/>
      <c r="D10" s="94"/>
      <c r="E10" s="94"/>
      <c r="F10" s="89"/>
      <c r="G10" s="89"/>
      <c r="H10" s="95"/>
      <c r="I10" s="95"/>
      <c r="J10" s="95"/>
      <c r="K10" s="95"/>
      <c r="L10" s="95"/>
      <c r="M10" s="95"/>
      <c r="N10" s="109"/>
      <c r="O10" s="95"/>
      <c r="P10" s="95"/>
      <c r="Q10" s="95"/>
      <c r="R10" s="95"/>
      <c r="S10" s="95"/>
      <c r="T10" s="95"/>
      <c r="U10" s="89"/>
      <c r="V10" s="109"/>
      <c r="W10" s="95"/>
      <c r="X10" s="95"/>
      <c r="Y10" s="127"/>
    </row>
    <row r="11" spans="1:25" s="5" customFormat="1" ht="18.75" customHeight="1">
      <c r="A11" s="96" t="s">
        <v>28</v>
      </c>
      <c r="B11" s="97">
        <v>0.2</v>
      </c>
      <c r="C11" s="87">
        <v>37</v>
      </c>
      <c r="D11" s="98">
        <v>0.4</v>
      </c>
      <c r="E11" s="98">
        <f>ROUND(D11*303/1848,1)</f>
        <v>0.1</v>
      </c>
      <c r="F11" s="89"/>
      <c r="G11" s="89"/>
      <c r="H11" s="95">
        <v>2</v>
      </c>
      <c r="I11" s="95">
        <v>0.8</v>
      </c>
      <c r="J11" s="110">
        <f>ROUND(I11*(2074-139.7)/(6029.7-300),1)</f>
        <v>0.3</v>
      </c>
      <c r="K11" s="110">
        <f>ROUND(I11*(1987.9-160.3)/(6029.7-300),1)</f>
        <v>0.3</v>
      </c>
      <c r="L11" s="111">
        <v>84</v>
      </c>
      <c r="M11" s="111">
        <v>11</v>
      </c>
      <c r="N11" s="112">
        <f>ROUND(M11/(6280-328)*(2473-328),1)</f>
        <v>4</v>
      </c>
      <c r="O11" s="95" t="e">
        <f>SUM(#REF!,#REF!,#REF!,#REF!,M11)</f>
        <v>#REF!</v>
      </c>
      <c r="P11" s="95">
        <v>50</v>
      </c>
      <c r="Q11" s="95">
        <v>4.8</v>
      </c>
      <c r="R11" s="95"/>
      <c r="S11" s="95">
        <v>1</v>
      </c>
      <c r="T11" s="95">
        <v>5</v>
      </c>
      <c r="U11" s="89">
        <v>73</v>
      </c>
      <c r="V11" s="109">
        <v>1.9</v>
      </c>
      <c r="W11" s="121">
        <f aca="true" t="shared" si="3" ref="W11:W24">SUM(X11:Y11)</f>
        <v>6.6</v>
      </c>
      <c r="X11" s="95">
        <f>SUM(E11,J11,N11,V11)</f>
        <v>6.3</v>
      </c>
      <c r="Y11" s="127">
        <f>K11+R11</f>
        <v>0.3</v>
      </c>
    </row>
    <row r="12" spans="1:25" s="5" customFormat="1" ht="18.75" customHeight="1">
      <c r="A12" s="96" t="s">
        <v>29</v>
      </c>
      <c r="B12" s="97">
        <v>0.2</v>
      </c>
      <c r="C12" s="87">
        <v>212</v>
      </c>
      <c r="D12" s="98">
        <v>4.3</v>
      </c>
      <c r="E12" s="98">
        <f aca="true" t="shared" si="4" ref="E12:E24">ROUND(D12*303/1848,1)</f>
        <v>0.7</v>
      </c>
      <c r="F12" s="89"/>
      <c r="G12" s="89"/>
      <c r="H12" s="95">
        <v>15</v>
      </c>
      <c r="I12" s="95">
        <v>6</v>
      </c>
      <c r="J12" s="110">
        <f aca="true" t="shared" si="5" ref="J12:J24">ROUND(I12*(2074-139.7)/(6029.7-300),1)</f>
        <v>2</v>
      </c>
      <c r="K12" s="110">
        <f aca="true" t="shared" si="6" ref="K12:K24">ROUND(I12*(1987.9-160.3)/(6029.7-300),1)</f>
        <v>1.9</v>
      </c>
      <c r="L12" s="111">
        <v>380</v>
      </c>
      <c r="M12" s="111">
        <v>51</v>
      </c>
      <c r="N12" s="112">
        <f aca="true" t="shared" si="7" ref="N12:N24">ROUND(M12/(6280-328)*(2473-328),1)</f>
        <v>18.4</v>
      </c>
      <c r="O12" s="95" t="e">
        <f>SUM(#REF!,#REF!,#REF!,#REF!,M12)</f>
        <v>#REF!</v>
      </c>
      <c r="P12" s="95">
        <v>30</v>
      </c>
      <c r="Q12" s="95">
        <v>2.9</v>
      </c>
      <c r="R12" s="95"/>
      <c r="S12" s="95">
        <v>1</v>
      </c>
      <c r="T12" s="95">
        <v>5</v>
      </c>
      <c r="U12" s="89">
        <v>862</v>
      </c>
      <c r="V12" s="109">
        <v>22.4</v>
      </c>
      <c r="W12" s="121">
        <f t="shared" si="3"/>
        <v>45.4</v>
      </c>
      <c r="X12" s="95">
        <f aca="true" t="shared" si="8" ref="X12:X24">SUM(E12,J12,N12,V12)</f>
        <v>43.5</v>
      </c>
      <c r="Y12" s="127">
        <f aca="true" t="shared" si="9" ref="Y12:Y24">K12+R12</f>
        <v>1.9</v>
      </c>
    </row>
    <row r="13" spans="1:25" s="5" customFormat="1" ht="18.75" customHeight="1">
      <c r="A13" s="96" t="s">
        <v>30</v>
      </c>
      <c r="B13" s="97">
        <v>0.2</v>
      </c>
      <c r="C13" s="87">
        <v>200</v>
      </c>
      <c r="D13" s="98">
        <v>4.5</v>
      </c>
      <c r="E13" s="98">
        <f t="shared" si="4"/>
        <v>0.7</v>
      </c>
      <c r="F13" s="89"/>
      <c r="G13" s="89"/>
      <c r="H13" s="95">
        <v>28</v>
      </c>
      <c r="I13" s="95">
        <v>11.1</v>
      </c>
      <c r="J13" s="110">
        <f t="shared" si="5"/>
        <v>3.7</v>
      </c>
      <c r="K13" s="110">
        <f t="shared" si="6"/>
        <v>3.5</v>
      </c>
      <c r="L13" s="111">
        <v>336</v>
      </c>
      <c r="M13" s="111">
        <v>45</v>
      </c>
      <c r="N13" s="112">
        <f t="shared" si="7"/>
        <v>16.2</v>
      </c>
      <c r="O13" s="95" t="e">
        <f>SUM(#REF!,#REF!,#REF!,#REF!,M13)</f>
        <v>#REF!</v>
      </c>
      <c r="P13" s="95">
        <v>30</v>
      </c>
      <c r="Q13" s="95">
        <v>2.9</v>
      </c>
      <c r="R13" s="95"/>
      <c r="S13" s="95">
        <v>2</v>
      </c>
      <c r="T13" s="95">
        <v>10</v>
      </c>
      <c r="U13" s="89">
        <v>561</v>
      </c>
      <c r="V13" s="109">
        <v>14.6</v>
      </c>
      <c r="W13" s="121">
        <f t="shared" si="3"/>
        <v>38.7</v>
      </c>
      <c r="X13" s="95">
        <f t="shared" si="8"/>
        <v>35.2</v>
      </c>
      <c r="Y13" s="127">
        <f t="shared" si="9"/>
        <v>3.5</v>
      </c>
    </row>
    <row r="14" spans="1:25" s="5" customFormat="1" ht="18.75" customHeight="1">
      <c r="A14" s="96" t="s">
        <v>31</v>
      </c>
      <c r="B14" s="97">
        <v>0.2</v>
      </c>
      <c r="C14" s="87">
        <v>50</v>
      </c>
      <c r="D14" s="98">
        <v>1.6</v>
      </c>
      <c r="E14" s="98">
        <f t="shared" si="4"/>
        <v>0.3</v>
      </c>
      <c r="F14" s="89"/>
      <c r="G14" s="89"/>
      <c r="H14" s="95">
        <v>30</v>
      </c>
      <c r="I14" s="95">
        <v>12</v>
      </c>
      <c r="J14" s="110">
        <f t="shared" si="5"/>
        <v>4.1</v>
      </c>
      <c r="K14" s="110">
        <f t="shared" si="6"/>
        <v>3.8</v>
      </c>
      <c r="L14" s="111">
        <v>219</v>
      </c>
      <c r="M14" s="111">
        <v>29</v>
      </c>
      <c r="N14" s="112">
        <f t="shared" si="7"/>
        <v>10.5</v>
      </c>
      <c r="O14" s="95" t="e">
        <f>SUM(#REF!,#REF!,#REF!,#REF!,M14)</f>
        <v>#REF!</v>
      </c>
      <c r="P14" s="95">
        <v>30</v>
      </c>
      <c r="Q14" s="95">
        <v>2.9</v>
      </c>
      <c r="R14" s="95"/>
      <c r="S14" s="95">
        <v>1</v>
      </c>
      <c r="T14" s="95">
        <v>5</v>
      </c>
      <c r="U14" s="89">
        <v>586</v>
      </c>
      <c r="V14" s="109">
        <v>15.2</v>
      </c>
      <c r="W14" s="121">
        <f t="shared" si="3"/>
        <v>33.9</v>
      </c>
      <c r="X14" s="95">
        <f t="shared" si="8"/>
        <v>30.1</v>
      </c>
      <c r="Y14" s="127">
        <f t="shared" si="9"/>
        <v>3.8</v>
      </c>
    </row>
    <row r="15" spans="1:25" s="5" customFormat="1" ht="18.75" customHeight="1">
      <c r="A15" s="96" t="s">
        <v>32</v>
      </c>
      <c r="B15" s="97">
        <v>0.2</v>
      </c>
      <c r="C15" s="87">
        <v>368</v>
      </c>
      <c r="D15" s="98">
        <v>13.2</v>
      </c>
      <c r="E15" s="98">
        <f t="shared" si="4"/>
        <v>2.2</v>
      </c>
      <c r="F15" s="89"/>
      <c r="G15" s="89"/>
      <c r="H15" s="95">
        <v>107</v>
      </c>
      <c r="I15" s="95">
        <v>42.2</v>
      </c>
      <c r="J15" s="110">
        <f t="shared" si="5"/>
        <v>14.2</v>
      </c>
      <c r="K15" s="110">
        <f t="shared" si="6"/>
        <v>13.5</v>
      </c>
      <c r="L15" s="111">
        <v>458</v>
      </c>
      <c r="M15" s="111">
        <v>62</v>
      </c>
      <c r="N15" s="112">
        <f t="shared" si="7"/>
        <v>22.3</v>
      </c>
      <c r="O15" s="95" t="e">
        <f>SUM(#REF!,#REF!,#REF!,#REF!,M15)</f>
        <v>#REF!</v>
      </c>
      <c r="P15" s="95">
        <v>30</v>
      </c>
      <c r="Q15" s="95">
        <v>2.9</v>
      </c>
      <c r="R15" s="95"/>
      <c r="S15" s="95">
        <v>1</v>
      </c>
      <c r="T15" s="95">
        <v>5</v>
      </c>
      <c r="U15" s="89">
        <v>510</v>
      </c>
      <c r="V15" s="109">
        <v>13.3</v>
      </c>
      <c r="W15" s="121">
        <f t="shared" si="3"/>
        <v>65.5</v>
      </c>
      <c r="X15" s="95">
        <f t="shared" si="8"/>
        <v>52</v>
      </c>
      <c r="Y15" s="127">
        <f t="shared" si="9"/>
        <v>13.5</v>
      </c>
    </row>
    <row r="16" spans="1:25" s="5" customFormat="1" ht="18.75" customHeight="1">
      <c r="A16" s="96" t="s">
        <v>33</v>
      </c>
      <c r="B16" s="97">
        <v>0.2</v>
      </c>
      <c r="C16" s="87">
        <v>321</v>
      </c>
      <c r="D16" s="98">
        <v>7.6</v>
      </c>
      <c r="E16" s="98">
        <f t="shared" si="4"/>
        <v>1.2</v>
      </c>
      <c r="F16" s="89"/>
      <c r="G16" s="89"/>
      <c r="H16" s="95">
        <v>48</v>
      </c>
      <c r="I16" s="95">
        <v>18.6</v>
      </c>
      <c r="J16" s="110">
        <f t="shared" si="5"/>
        <v>6.3</v>
      </c>
      <c r="K16" s="110">
        <f t="shared" si="6"/>
        <v>5.9</v>
      </c>
      <c r="L16" s="111">
        <v>231</v>
      </c>
      <c r="M16" s="111">
        <v>31</v>
      </c>
      <c r="N16" s="112">
        <f t="shared" si="7"/>
        <v>11.2</v>
      </c>
      <c r="O16" s="95" t="e">
        <f>SUM(#REF!,#REF!,#REF!,#REF!,M16)</f>
        <v>#REF!</v>
      </c>
      <c r="P16" s="95">
        <v>30</v>
      </c>
      <c r="Q16" s="95">
        <v>2.9</v>
      </c>
      <c r="R16" s="95"/>
      <c r="S16" s="95">
        <v>2</v>
      </c>
      <c r="T16" s="95">
        <v>10</v>
      </c>
      <c r="U16" s="89">
        <v>495</v>
      </c>
      <c r="V16" s="109">
        <v>12.9</v>
      </c>
      <c r="W16" s="121">
        <f t="shared" si="3"/>
        <v>37.5</v>
      </c>
      <c r="X16" s="95">
        <f t="shared" si="8"/>
        <v>31.6</v>
      </c>
      <c r="Y16" s="127">
        <f t="shared" si="9"/>
        <v>5.9</v>
      </c>
    </row>
    <row r="17" spans="1:25" s="5" customFormat="1" ht="18.75" customHeight="1">
      <c r="A17" s="96" t="s">
        <v>34</v>
      </c>
      <c r="B17" s="97">
        <v>0.2</v>
      </c>
      <c r="C17" s="87">
        <v>80</v>
      </c>
      <c r="D17" s="98">
        <v>2.3</v>
      </c>
      <c r="E17" s="98">
        <f t="shared" si="4"/>
        <v>0.4</v>
      </c>
      <c r="F17" s="89"/>
      <c r="G17" s="89"/>
      <c r="H17" s="95">
        <v>17</v>
      </c>
      <c r="I17" s="95">
        <v>6.9</v>
      </c>
      <c r="J17" s="110">
        <f t="shared" si="5"/>
        <v>2.3</v>
      </c>
      <c r="K17" s="110">
        <f t="shared" si="6"/>
        <v>2.2</v>
      </c>
      <c r="L17" s="111">
        <v>97</v>
      </c>
      <c r="M17" s="111">
        <v>13</v>
      </c>
      <c r="N17" s="112">
        <f t="shared" si="7"/>
        <v>4.7</v>
      </c>
      <c r="O17" s="95" t="e">
        <f>SUM(#REF!,#REF!,#REF!,#REF!,M17)</f>
        <v>#REF!</v>
      </c>
      <c r="P17" s="95">
        <v>20</v>
      </c>
      <c r="Q17" s="95">
        <v>1.9</v>
      </c>
      <c r="R17" s="95"/>
      <c r="S17" s="95">
        <v>1</v>
      </c>
      <c r="T17" s="95">
        <v>5</v>
      </c>
      <c r="U17" s="89">
        <v>263</v>
      </c>
      <c r="V17" s="109">
        <v>6.8</v>
      </c>
      <c r="W17" s="121">
        <f t="shared" si="3"/>
        <v>16.4</v>
      </c>
      <c r="X17" s="95">
        <f t="shared" si="8"/>
        <v>14.2</v>
      </c>
      <c r="Y17" s="127">
        <f t="shared" si="9"/>
        <v>2.2</v>
      </c>
    </row>
    <row r="18" spans="1:25" s="5" customFormat="1" ht="18.75" customHeight="1">
      <c r="A18" s="96" t="s">
        <v>35</v>
      </c>
      <c r="B18" s="97">
        <v>0.2</v>
      </c>
      <c r="C18" s="87">
        <v>392</v>
      </c>
      <c r="D18" s="98">
        <v>13.8</v>
      </c>
      <c r="E18" s="98">
        <f t="shared" si="4"/>
        <v>2.3</v>
      </c>
      <c r="F18" s="89">
        <v>7</v>
      </c>
      <c r="G18" s="89">
        <v>28</v>
      </c>
      <c r="H18" s="95">
        <v>122</v>
      </c>
      <c r="I18" s="95">
        <v>49</v>
      </c>
      <c r="J18" s="110">
        <f t="shared" si="5"/>
        <v>16.5</v>
      </c>
      <c r="K18" s="110">
        <f t="shared" si="6"/>
        <v>15.6</v>
      </c>
      <c r="L18" s="111">
        <v>406</v>
      </c>
      <c r="M18" s="111">
        <v>55</v>
      </c>
      <c r="N18" s="112">
        <f t="shared" si="7"/>
        <v>19.8</v>
      </c>
      <c r="O18" s="95" t="e">
        <f>SUM(#REF!,#REF!,#REF!,#REF!,M18)</f>
        <v>#REF!</v>
      </c>
      <c r="P18" s="95">
        <v>50</v>
      </c>
      <c r="Q18" s="95">
        <v>4.8</v>
      </c>
      <c r="R18" s="95"/>
      <c r="S18" s="95">
        <v>1</v>
      </c>
      <c r="T18" s="95">
        <v>5</v>
      </c>
      <c r="U18" s="89">
        <v>438</v>
      </c>
      <c r="V18" s="109">
        <v>11.4</v>
      </c>
      <c r="W18" s="121">
        <f t="shared" si="3"/>
        <v>65.6</v>
      </c>
      <c r="X18" s="95">
        <f t="shared" si="8"/>
        <v>50</v>
      </c>
      <c r="Y18" s="127">
        <f t="shared" si="9"/>
        <v>15.6</v>
      </c>
    </row>
    <row r="19" spans="1:25" s="5" customFormat="1" ht="18.75" customHeight="1">
      <c r="A19" s="96" t="s">
        <v>36</v>
      </c>
      <c r="B19" s="97">
        <v>0.2</v>
      </c>
      <c r="C19" s="87">
        <v>527</v>
      </c>
      <c r="D19" s="98">
        <v>23.4</v>
      </c>
      <c r="E19" s="98">
        <f t="shared" si="4"/>
        <v>3.8</v>
      </c>
      <c r="F19" s="89"/>
      <c r="G19" s="89"/>
      <c r="H19" s="95">
        <v>136</v>
      </c>
      <c r="I19" s="95">
        <v>53.3</v>
      </c>
      <c r="J19" s="110">
        <f t="shared" si="5"/>
        <v>18</v>
      </c>
      <c r="K19" s="110">
        <f t="shared" si="6"/>
        <v>17</v>
      </c>
      <c r="L19" s="111">
        <v>351</v>
      </c>
      <c r="M19" s="111">
        <v>47</v>
      </c>
      <c r="N19" s="112">
        <f t="shared" si="7"/>
        <v>16.9</v>
      </c>
      <c r="O19" s="95" t="e">
        <f>SUM(#REF!,#REF!,#REF!,#REF!,M19)</f>
        <v>#REF!</v>
      </c>
      <c r="P19" s="95">
        <v>50</v>
      </c>
      <c r="Q19" s="95">
        <v>4.8</v>
      </c>
      <c r="R19" s="95"/>
      <c r="S19" s="95">
        <v>3</v>
      </c>
      <c r="T19" s="95">
        <v>15</v>
      </c>
      <c r="U19" s="89">
        <v>342</v>
      </c>
      <c r="V19" s="109">
        <v>8.9</v>
      </c>
      <c r="W19" s="121">
        <f t="shared" si="3"/>
        <v>64.6</v>
      </c>
      <c r="X19" s="95">
        <f t="shared" si="8"/>
        <v>47.6</v>
      </c>
      <c r="Y19" s="127">
        <f t="shared" si="9"/>
        <v>17</v>
      </c>
    </row>
    <row r="20" spans="1:25" s="5" customFormat="1" ht="18.75" customHeight="1">
      <c r="A20" s="96" t="s">
        <v>37</v>
      </c>
      <c r="B20" s="97">
        <v>0.2</v>
      </c>
      <c r="C20" s="87">
        <v>660</v>
      </c>
      <c r="D20" s="98">
        <v>29.8</v>
      </c>
      <c r="E20" s="98">
        <f t="shared" si="4"/>
        <v>4.9</v>
      </c>
      <c r="F20" s="89"/>
      <c r="G20" s="89"/>
      <c r="H20" s="95">
        <v>132</v>
      </c>
      <c r="I20" s="95">
        <v>48.3</v>
      </c>
      <c r="J20" s="110">
        <f t="shared" si="5"/>
        <v>16.3</v>
      </c>
      <c r="K20" s="110">
        <f t="shared" si="6"/>
        <v>15.4</v>
      </c>
      <c r="L20" s="111">
        <v>507</v>
      </c>
      <c r="M20" s="111">
        <v>68</v>
      </c>
      <c r="N20" s="112">
        <f t="shared" si="7"/>
        <v>24.5</v>
      </c>
      <c r="O20" s="95" t="e">
        <f>SUM(#REF!,#REF!,#REF!,#REF!,M20)</f>
        <v>#REF!</v>
      </c>
      <c r="P20" s="95">
        <v>50</v>
      </c>
      <c r="Q20" s="95">
        <v>4.8</v>
      </c>
      <c r="R20" s="95"/>
      <c r="S20" s="95">
        <v>1</v>
      </c>
      <c r="T20" s="95">
        <v>5</v>
      </c>
      <c r="U20" s="89">
        <v>258</v>
      </c>
      <c r="V20" s="109">
        <v>6.7</v>
      </c>
      <c r="W20" s="121">
        <f t="shared" si="3"/>
        <v>67.8</v>
      </c>
      <c r="X20" s="95">
        <f t="shared" si="8"/>
        <v>52.4</v>
      </c>
      <c r="Y20" s="127">
        <f t="shared" si="9"/>
        <v>15.4</v>
      </c>
    </row>
    <row r="21" spans="1:25" s="5" customFormat="1" ht="18.75" customHeight="1">
      <c r="A21" s="96" t="s">
        <v>38</v>
      </c>
      <c r="B21" s="97">
        <v>0.2</v>
      </c>
      <c r="C21" s="87">
        <v>800</v>
      </c>
      <c r="D21" s="98">
        <v>28.2</v>
      </c>
      <c r="E21" s="98">
        <f t="shared" si="4"/>
        <v>4.6</v>
      </c>
      <c r="F21" s="89"/>
      <c r="G21" s="89"/>
      <c r="H21" s="95">
        <v>86</v>
      </c>
      <c r="I21" s="95">
        <v>33.8</v>
      </c>
      <c r="J21" s="110">
        <f t="shared" si="5"/>
        <v>11.4</v>
      </c>
      <c r="K21" s="110">
        <f t="shared" si="6"/>
        <v>10.8</v>
      </c>
      <c r="L21" s="111">
        <v>313</v>
      </c>
      <c r="M21" s="111">
        <v>38</v>
      </c>
      <c r="N21" s="112">
        <f t="shared" si="7"/>
        <v>13.7</v>
      </c>
      <c r="O21" s="95" t="e">
        <f>SUM(#REF!,#REF!,#REF!,#REF!,M21)</f>
        <v>#REF!</v>
      </c>
      <c r="P21" s="95">
        <v>50</v>
      </c>
      <c r="Q21" s="95">
        <v>4.8</v>
      </c>
      <c r="R21" s="95"/>
      <c r="S21" s="95">
        <v>1</v>
      </c>
      <c r="T21" s="95">
        <v>5</v>
      </c>
      <c r="U21" s="89">
        <v>361</v>
      </c>
      <c r="V21" s="109">
        <v>9.4</v>
      </c>
      <c r="W21" s="121">
        <f t="shared" si="3"/>
        <v>49.9</v>
      </c>
      <c r="X21" s="95">
        <f t="shared" si="8"/>
        <v>39.1</v>
      </c>
      <c r="Y21" s="127">
        <f t="shared" si="9"/>
        <v>10.8</v>
      </c>
    </row>
    <row r="22" spans="1:25" s="5" customFormat="1" ht="18.75" customHeight="1">
      <c r="A22" s="99" t="s">
        <v>39</v>
      </c>
      <c r="B22" s="97">
        <v>0.6</v>
      </c>
      <c r="C22" s="87">
        <v>377</v>
      </c>
      <c r="D22" s="98">
        <v>35.8</v>
      </c>
      <c r="E22" s="98">
        <f t="shared" si="4"/>
        <v>5.9</v>
      </c>
      <c r="F22" s="89"/>
      <c r="G22" s="89"/>
      <c r="H22" s="95">
        <v>45</v>
      </c>
      <c r="I22" s="95">
        <v>54</v>
      </c>
      <c r="J22" s="110">
        <f t="shared" si="5"/>
        <v>18.2</v>
      </c>
      <c r="K22" s="110">
        <f t="shared" si="6"/>
        <v>17.2</v>
      </c>
      <c r="L22" s="111">
        <v>452</v>
      </c>
      <c r="M22" s="111">
        <v>151</v>
      </c>
      <c r="N22" s="112">
        <f t="shared" si="7"/>
        <v>54.4</v>
      </c>
      <c r="O22" s="95" t="e">
        <f>SUM(#REF!,#REF!,#REF!,#REF!,M22)</f>
        <v>#REF!</v>
      </c>
      <c r="P22" s="95">
        <v>60</v>
      </c>
      <c r="Q22" s="95">
        <v>17.3</v>
      </c>
      <c r="R22" s="95"/>
      <c r="S22" s="95">
        <v>1</v>
      </c>
      <c r="T22" s="95">
        <v>5</v>
      </c>
      <c r="U22" s="89">
        <v>115</v>
      </c>
      <c r="V22" s="109">
        <v>3</v>
      </c>
      <c r="W22" s="121">
        <f t="shared" si="3"/>
        <v>98.7</v>
      </c>
      <c r="X22" s="95">
        <f t="shared" si="8"/>
        <v>81.5</v>
      </c>
      <c r="Y22" s="127">
        <f t="shared" si="9"/>
        <v>17.2</v>
      </c>
    </row>
    <row r="23" spans="1:25" s="5" customFormat="1" ht="18.75" customHeight="1">
      <c r="A23" s="99" t="s">
        <v>40</v>
      </c>
      <c r="B23" s="97">
        <v>0.6</v>
      </c>
      <c r="C23" s="87">
        <v>420</v>
      </c>
      <c r="D23" s="98">
        <v>46.7</v>
      </c>
      <c r="E23" s="98">
        <f t="shared" si="4"/>
        <v>7.7</v>
      </c>
      <c r="F23" s="89"/>
      <c r="G23" s="89"/>
      <c r="H23" s="95">
        <v>30</v>
      </c>
      <c r="I23" s="95">
        <v>36</v>
      </c>
      <c r="J23" s="110">
        <f t="shared" si="5"/>
        <v>12.2</v>
      </c>
      <c r="K23" s="110">
        <f t="shared" si="6"/>
        <v>11.5</v>
      </c>
      <c r="L23" s="111">
        <v>259</v>
      </c>
      <c r="M23" s="111">
        <v>86</v>
      </c>
      <c r="N23" s="112">
        <f t="shared" si="7"/>
        <v>31</v>
      </c>
      <c r="O23" s="95" t="e">
        <f>SUM(#REF!,#REF!,#REF!,#REF!,M23)</f>
        <v>#REF!</v>
      </c>
      <c r="P23" s="95">
        <v>60</v>
      </c>
      <c r="Q23" s="95">
        <v>17.3</v>
      </c>
      <c r="R23" s="95"/>
      <c r="S23" s="95">
        <v>1</v>
      </c>
      <c r="T23" s="95">
        <v>5</v>
      </c>
      <c r="U23" s="89">
        <v>95</v>
      </c>
      <c r="V23" s="109">
        <v>2.5</v>
      </c>
      <c r="W23" s="121">
        <f t="shared" si="3"/>
        <v>64.9</v>
      </c>
      <c r="X23" s="95">
        <f t="shared" si="8"/>
        <v>53.4</v>
      </c>
      <c r="Y23" s="127">
        <f t="shared" si="9"/>
        <v>11.5</v>
      </c>
    </row>
    <row r="24" spans="1:25" s="4" customFormat="1" ht="18.75" customHeight="1">
      <c r="A24" s="99" t="s">
        <v>41</v>
      </c>
      <c r="B24" s="97">
        <v>1</v>
      </c>
      <c r="C24" s="87">
        <v>488</v>
      </c>
      <c r="D24" s="98">
        <v>70.4</v>
      </c>
      <c r="E24" s="98">
        <f>ROUND(D24*303/1848,1)-0.3</f>
        <v>11.2</v>
      </c>
      <c r="F24" s="89"/>
      <c r="G24" s="89"/>
      <c r="H24" s="95">
        <v>40</v>
      </c>
      <c r="I24" s="95">
        <v>73</v>
      </c>
      <c r="J24" s="110">
        <f>ROUND(I24*(2074-139.7)/(6029.7-300),1)+0.5</f>
        <v>25.1</v>
      </c>
      <c r="K24" s="110">
        <f>ROUND(I24*(1987.9-160.3)/(6029.7-300),1)-0.5</f>
        <v>22.8</v>
      </c>
      <c r="L24" s="111">
        <v>273</v>
      </c>
      <c r="M24" s="111">
        <v>152</v>
      </c>
      <c r="N24" s="112">
        <f t="shared" si="7"/>
        <v>54.8</v>
      </c>
      <c r="O24" s="95" t="e">
        <f>SUM(#REF!,#REF!,#REF!,#REF!,M24)</f>
        <v>#REF!</v>
      </c>
      <c r="P24" s="95">
        <v>60</v>
      </c>
      <c r="Q24" s="95">
        <v>28.8</v>
      </c>
      <c r="R24" s="95"/>
      <c r="S24" s="95">
        <v>1</v>
      </c>
      <c r="T24" s="95">
        <v>5</v>
      </c>
      <c r="U24" s="89">
        <v>40</v>
      </c>
      <c r="V24" s="109">
        <v>1.1</v>
      </c>
      <c r="W24" s="121">
        <f t="shared" si="3"/>
        <v>115</v>
      </c>
      <c r="X24" s="95">
        <f t="shared" si="8"/>
        <v>92.2</v>
      </c>
      <c r="Y24" s="127">
        <f t="shared" si="9"/>
        <v>22.8</v>
      </c>
    </row>
    <row r="25" spans="1:25" s="4" customFormat="1" ht="18.75" customHeight="1">
      <c r="A25" s="90" t="s">
        <v>42</v>
      </c>
      <c r="B25" s="100"/>
      <c r="C25" s="85">
        <f aca="true" t="shared" si="10" ref="C25:K25">SUM(C27:C39)</f>
        <v>738</v>
      </c>
      <c r="D25" s="91">
        <f t="shared" si="10"/>
        <v>111.4</v>
      </c>
      <c r="E25" s="91">
        <f t="shared" si="10"/>
        <v>18.2</v>
      </c>
      <c r="F25" s="51">
        <f t="shared" si="10"/>
        <v>2</v>
      </c>
      <c r="G25" s="51">
        <f t="shared" si="10"/>
        <v>8</v>
      </c>
      <c r="H25" s="91">
        <f t="shared" si="10"/>
        <v>1399</v>
      </c>
      <c r="I25" s="91">
        <f t="shared" si="10"/>
        <v>1990.6</v>
      </c>
      <c r="J25" s="91">
        <f t="shared" si="10"/>
        <v>672</v>
      </c>
      <c r="K25" s="91">
        <f t="shared" si="10"/>
        <v>635.2</v>
      </c>
      <c r="L25" s="91">
        <f aca="true" t="shared" si="11" ref="L25:Y25">SUM(L27:L39)</f>
        <v>1917</v>
      </c>
      <c r="M25" s="91">
        <f t="shared" si="11"/>
        <v>607</v>
      </c>
      <c r="N25" s="91">
        <f t="shared" si="11"/>
        <v>218.7</v>
      </c>
      <c r="O25" s="91" t="e">
        <f t="shared" si="11"/>
        <v>#REF!</v>
      </c>
      <c r="P25" s="91">
        <f t="shared" si="11"/>
        <v>812</v>
      </c>
      <c r="Q25" s="108">
        <f t="shared" si="11"/>
        <v>233.3</v>
      </c>
      <c r="R25" s="108">
        <f t="shared" si="11"/>
        <v>0</v>
      </c>
      <c r="S25" s="91">
        <f t="shared" si="11"/>
        <v>12</v>
      </c>
      <c r="T25" s="91">
        <f t="shared" si="11"/>
        <v>60</v>
      </c>
      <c r="U25" s="51">
        <f t="shared" si="11"/>
        <v>1830</v>
      </c>
      <c r="V25" s="108">
        <f t="shared" si="11"/>
        <v>47.7</v>
      </c>
      <c r="W25" s="91">
        <f t="shared" si="11"/>
        <v>1591.8</v>
      </c>
      <c r="X25" s="91">
        <f t="shared" si="11"/>
        <v>956.6</v>
      </c>
      <c r="Y25" s="125">
        <f t="shared" si="11"/>
        <v>635.2</v>
      </c>
    </row>
    <row r="26" spans="1:25" s="5" customFormat="1" ht="18.75" customHeight="1">
      <c r="A26" s="92" t="s">
        <v>43</v>
      </c>
      <c r="B26" s="97"/>
      <c r="C26" s="97"/>
      <c r="D26" s="94"/>
      <c r="E26" s="98"/>
      <c r="F26" s="89"/>
      <c r="G26" s="89"/>
      <c r="H26" s="95"/>
      <c r="I26" s="95"/>
      <c r="J26" s="110"/>
      <c r="K26" s="110"/>
      <c r="L26" s="95"/>
      <c r="M26" s="95"/>
      <c r="N26" s="112"/>
      <c r="O26" s="95"/>
      <c r="P26" s="95"/>
      <c r="Q26" s="95"/>
      <c r="R26" s="95"/>
      <c r="S26" s="95"/>
      <c r="T26" s="95"/>
      <c r="U26" s="89"/>
      <c r="V26" s="109"/>
      <c r="W26" s="95"/>
      <c r="X26" s="95"/>
      <c r="Y26" s="127"/>
    </row>
    <row r="27" spans="1:25" s="5" customFormat="1" ht="18.75" customHeight="1">
      <c r="A27" s="96" t="s">
        <v>28</v>
      </c>
      <c r="B27" s="97">
        <v>0.2</v>
      </c>
      <c r="C27" s="87">
        <v>2</v>
      </c>
      <c r="D27" s="98">
        <v>0.1</v>
      </c>
      <c r="E27" s="98">
        <f>ROUND(D27*303/1848,1)</f>
        <v>0</v>
      </c>
      <c r="F27" s="89"/>
      <c r="G27" s="89"/>
      <c r="H27" s="95">
        <v>5</v>
      </c>
      <c r="I27" s="95">
        <v>2</v>
      </c>
      <c r="J27" s="110">
        <f>ROUND(I27*(2074-139.7)/(6029.7-300),1)</f>
        <v>0.7</v>
      </c>
      <c r="K27" s="110">
        <f>ROUND(I27*(1987.9-160.3)/(6029.7-300),1)</f>
        <v>0.6</v>
      </c>
      <c r="L27" s="111">
        <v>20</v>
      </c>
      <c r="M27" s="111">
        <v>3</v>
      </c>
      <c r="N27" s="112">
        <f>ROUND(M27/(6280-328)*(2473-328),1)</f>
        <v>1.1</v>
      </c>
      <c r="O27" s="95" t="e">
        <f>SUM(#REF!,#REF!,#REF!,#REF!,M27)</f>
        <v>#REF!</v>
      </c>
      <c r="P27" s="95">
        <v>6</v>
      </c>
      <c r="Q27" s="95">
        <v>0.6</v>
      </c>
      <c r="R27" s="95"/>
      <c r="S27" s="95">
        <v>0</v>
      </c>
      <c r="T27" s="95">
        <v>0</v>
      </c>
      <c r="U27" s="89">
        <v>34</v>
      </c>
      <c r="V27" s="109">
        <v>0.9</v>
      </c>
      <c r="W27" s="121">
        <f aca="true" t="shared" si="12" ref="W27:W39">SUM(X27:Y27)</f>
        <v>3.3</v>
      </c>
      <c r="X27" s="95">
        <f>SUM(E27,J27,N27,V27)</f>
        <v>2.7</v>
      </c>
      <c r="Y27" s="127">
        <f>K27+R27</f>
        <v>0.6</v>
      </c>
    </row>
    <row r="28" spans="1:25" s="5" customFormat="1" ht="18.75" customHeight="1">
      <c r="A28" s="96" t="s">
        <v>44</v>
      </c>
      <c r="B28" s="97">
        <v>0.2</v>
      </c>
      <c r="C28" s="87">
        <v>25</v>
      </c>
      <c r="D28" s="98">
        <v>0.7</v>
      </c>
      <c r="E28" s="98">
        <f aca="true" t="shared" si="13" ref="E28:E39">ROUND(D28*303/1848,1)</f>
        <v>0.1</v>
      </c>
      <c r="F28" s="89"/>
      <c r="G28" s="89"/>
      <c r="H28" s="95">
        <v>109</v>
      </c>
      <c r="I28" s="95">
        <v>43.2</v>
      </c>
      <c r="J28" s="110">
        <f aca="true" t="shared" si="14" ref="J28:J39">ROUND(I28*(2074-139.7)/(6029.7-300),1)</f>
        <v>14.6</v>
      </c>
      <c r="K28" s="110">
        <f aca="true" t="shared" si="15" ref="K28:K39">ROUND(I28*(1987.9-160.3)/(6029.7-300),1)</f>
        <v>13.8</v>
      </c>
      <c r="L28" s="111">
        <v>171</v>
      </c>
      <c r="M28" s="111">
        <v>23</v>
      </c>
      <c r="N28" s="112">
        <f aca="true" t="shared" si="16" ref="N28:N39">ROUND(M28/(6280-328)*(2473-328),1)</f>
        <v>8.3</v>
      </c>
      <c r="O28" s="95" t="e">
        <f>SUM(#REF!,#REF!,#REF!,#REF!,M28)</f>
        <v>#REF!</v>
      </c>
      <c r="P28" s="95">
        <v>47</v>
      </c>
      <c r="Q28" s="95">
        <v>4.5</v>
      </c>
      <c r="R28" s="95"/>
      <c r="S28" s="95">
        <v>1</v>
      </c>
      <c r="T28" s="95">
        <v>5</v>
      </c>
      <c r="U28" s="89">
        <v>480</v>
      </c>
      <c r="V28" s="109">
        <v>12.5</v>
      </c>
      <c r="W28" s="121">
        <f t="shared" si="12"/>
        <v>49.3</v>
      </c>
      <c r="X28" s="95">
        <f aca="true" t="shared" si="17" ref="X28:X39">SUM(E28,J28,N28,V28)</f>
        <v>35.5</v>
      </c>
      <c r="Y28" s="127">
        <f aca="true" t="shared" si="18" ref="Y28:Y39">K28+R28</f>
        <v>13.8</v>
      </c>
    </row>
    <row r="29" spans="1:25" s="5" customFormat="1" ht="18.75" customHeight="1">
      <c r="A29" s="96" t="s">
        <v>45</v>
      </c>
      <c r="B29" s="97">
        <v>0.2</v>
      </c>
      <c r="C29" s="87">
        <v>17</v>
      </c>
      <c r="D29" s="98">
        <v>0.6</v>
      </c>
      <c r="E29" s="98">
        <f t="shared" si="13"/>
        <v>0.1</v>
      </c>
      <c r="F29" s="89"/>
      <c r="G29" s="89"/>
      <c r="H29" s="95">
        <v>30</v>
      </c>
      <c r="I29" s="95">
        <v>12</v>
      </c>
      <c r="J29" s="110">
        <f t="shared" si="14"/>
        <v>4.1</v>
      </c>
      <c r="K29" s="110">
        <f t="shared" si="15"/>
        <v>3.8</v>
      </c>
      <c r="L29" s="111">
        <v>110</v>
      </c>
      <c r="M29" s="111">
        <v>15</v>
      </c>
      <c r="N29" s="112">
        <f t="shared" si="16"/>
        <v>5.4</v>
      </c>
      <c r="O29" s="95" t="e">
        <f>SUM(#REF!,#REF!,#REF!,#REF!,M29)</f>
        <v>#REF!</v>
      </c>
      <c r="P29" s="95">
        <v>25</v>
      </c>
      <c r="Q29" s="95">
        <v>2.4</v>
      </c>
      <c r="R29" s="95"/>
      <c r="S29" s="95">
        <v>1</v>
      </c>
      <c r="T29" s="95">
        <v>5</v>
      </c>
      <c r="U29" s="89">
        <v>356</v>
      </c>
      <c r="V29" s="109">
        <v>9.3</v>
      </c>
      <c r="W29" s="121">
        <f t="shared" si="12"/>
        <v>22.7</v>
      </c>
      <c r="X29" s="95">
        <f t="shared" si="17"/>
        <v>18.9</v>
      </c>
      <c r="Y29" s="127">
        <f t="shared" si="18"/>
        <v>3.8</v>
      </c>
    </row>
    <row r="30" spans="1:25" s="5" customFormat="1" ht="18.75" customHeight="1">
      <c r="A30" s="96" t="s">
        <v>46</v>
      </c>
      <c r="B30" s="97">
        <v>0.2</v>
      </c>
      <c r="C30" s="87">
        <v>9</v>
      </c>
      <c r="D30" s="98">
        <v>0.2</v>
      </c>
      <c r="E30" s="98">
        <f t="shared" si="13"/>
        <v>0</v>
      </c>
      <c r="F30" s="89"/>
      <c r="G30" s="89"/>
      <c r="H30" s="95">
        <v>12</v>
      </c>
      <c r="I30" s="95">
        <v>4.8</v>
      </c>
      <c r="J30" s="110">
        <f t="shared" si="14"/>
        <v>1.6</v>
      </c>
      <c r="K30" s="110">
        <f t="shared" si="15"/>
        <v>1.5</v>
      </c>
      <c r="L30" s="111">
        <v>183</v>
      </c>
      <c r="M30" s="111">
        <v>25</v>
      </c>
      <c r="N30" s="112">
        <f t="shared" si="16"/>
        <v>9</v>
      </c>
      <c r="O30" s="95" t="e">
        <f>SUM(#REF!,#REF!,#REF!,#REF!,M30)</f>
        <v>#REF!</v>
      </c>
      <c r="P30" s="95">
        <v>71</v>
      </c>
      <c r="Q30" s="95">
        <v>6.8</v>
      </c>
      <c r="R30" s="95"/>
      <c r="S30" s="95">
        <v>1</v>
      </c>
      <c r="T30" s="95">
        <v>5</v>
      </c>
      <c r="U30" s="89">
        <v>0</v>
      </c>
      <c r="V30" s="109">
        <v>0</v>
      </c>
      <c r="W30" s="121">
        <f t="shared" si="12"/>
        <v>12.1</v>
      </c>
      <c r="X30" s="95">
        <f t="shared" si="17"/>
        <v>10.6</v>
      </c>
      <c r="Y30" s="127">
        <f t="shared" si="18"/>
        <v>1.5</v>
      </c>
    </row>
    <row r="31" spans="1:25" s="5" customFormat="1" ht="18.75" customHeight="1">
      <c r="A31" s="96" t="s">
        <v>47</v>
      </c>
      <c r="B31" s="97">
        <v>0.2</v>
      </c>
      <c r="C31" s="87">
        <v>32</v>
      </c>
      <c r="D31" s="98">
        <v>1.2</v>
      </c>
      <c r="E31" s="98">
        <f t="shared" si="13"/>
        <v>0.2</v>
      </c>
      <c r="F31" s="89"/>
      <c r="G31" s="89"/>
      <c r="H31" s="95">
        <v>9</v>
      </c>
      <c r="I31" s="95">
        <v>3.6</v>
      </c>
      <c r="J31" s="110">
        <f t="shared" si="14"/>
        <v>1.2</v>
      </c>
      <c r="K31" s="110">
        <f t="shared" si="15"/>
        <v>1.1</v>
      </c>
      <c r="L31" s="111">
        <v>90</v>
      </c>
      <c r="M31" s="111">
        <v>12</v>
      </c>
      <c r="N31" s="112">
        <f t="shared" si="16"/>
        <v>4.3</v>
      </c>
      <c r="O31" s="95" t="e">
        <f>SUM(#REF!,#REF!,#REF!,#REF!,M31)</f>
        <v>#REF!</v>
      </c>
      <c r="P31" s="95">
        <v>10</v>
      </c>
      <c r="Q31" s="95">
        <v>1</v>
      </c>
      <c r="R31" s="95"/>
      <c r="S31" s="95">
        <v>1</v>
      </c>
      <c r="T31" s="95">
        <v>5</v>
      </c>
      <c r="U31" s="89">
        <v>35</v>
      </c>
      <c r="V31" s="109">
        <v>0.9</v>
      </c>
      <c r="W31" s="121">
        <f t="shared" si="12"/>
        <v>7.7</v>
      </c>
      <c r="X31" s="95">
        <f t="shared" si="17"/>
        <v>6.6</v>
      </c>
      <c r="Y31" s="127">
        <f t="shared" si="18"/>
        <v>1.1</v>
      </c>
    </row>
    <row r="32" spans="1:25" s="5" customFormat="1" ht="18.75" customHeight="1">
      <c r="A32" s="99" t="s">
        <v>48</v>
      </c>
      <c r="B32" s="97">
        <v>0.4</v>
      </c>
      <c r="C32" s="87">
        <v>73</v>
      </c>
      <c r="D32" s="98">
        <v>5.6</v>
      </c>
      <c r="E32" s="98">
        <f t="shared" si="13"/>
        <v>0.9</v>
      </c>
      <c r="F32" s="89"/>
      <c r="G32" s="89"/>
      <c r="H32" s="95">
        <v>127</v>
      </c>
      <c r="I32" s="95">
        <v>102</v>
      </c>
      <c r="J32" s="110">
        <f t="shared" si="14"/>
        <v>34.4</v>
      </c>
      <c r="K32" s="110">
        <f t="shared" si="15"/>
        <v>32.5</v>
      </c>
      <c r="L32" s="111">
        <v>238</v>
      </c>
      <c r="M32" s="111">
        <v>57</v>
      </c>
      <c r="N32" s="112">
        <f t="shared" si="16"/>
        <v>20.5</v>
      </c>
      <c r="O32" s="95" t="e">
        <f>SUM(#REF!,#REF!,#REF!,#REF!,M32)</f>
        <v>#REF!</v>
      </c>
      <c r="P32" s="95">
        <v>150</v>
      </c>
      <c r="Q32" s="95">
        <v>28.8</v>
      </c>
      <c r="R32" s="95"/>
      <c r="S32" s="95">
        <v>1</v>
      </c>
      <c r="T32" s="95">
        <v>5</v>
      </c>
      <c r="U32" s="89">
        <v>80</v>
      </c>
      <c r="V32" s="109">
        <v>2.1</v>
      </c>
      <c r="W32" s="121">
        <f t="shared" si="12"/>
        <v>90.4</v>
      </c>
      <c r="X32" s="95">
        <f t="shared" si="17"/>
        <v>57.9</v>
      </c>
      <c r="Y32" s="127">
        <f t="shared" si="18"/>
        <v>32.5</v>
      </c>
    </row>
    <row r="33" spans="1:25" s="5" customFormat="1" ht="18.75" customHeight="1">
      <c r="A33" s="99" t="s">
        <v>49</v>
      </c>
      <c r="B33" s="97">
        <v>0.4</v>
      </c>
      <c r="C33" s="87">
        <v>88</v>
      </c>
      <c r="D33" s="98">
        <v>7.6</v>
      </c>
      <c r="E33" s="98">
        <f t="shared" si="13"/>
        <v>1.2</v>
      </c>
      <c r="F33" s="89"/>
      <c r="G33" s="89"/>
      <c r="H33" s="95">
        <v>110</v>
      </c>
      <c r="I33" s="95">
        <v>88</v>
      </c>
      <c r="J33" s="110">
        <f t="shared" si="14"/>
        <v>29.7</v>
      </c>
      <c r="K33" s="110">
        <f t="shared" si="15"/>
        <v>28.1</v>
      </c>
      <c r="L33" s="111">
        <v>291</v>
      </c>
      <c r="M33" s="111">
        <v>70</v>
      </c>
      <c r="N33" s="112">
        <f t="shared" si="16"/>
        <v>25.2</v>
      </c>
      <c r="O33" s="95" t="e">
        <f>SUM(#REF!,#REF!,#REF!,#REF!,M33)</f>
        <v>#REF!</v>
      </c>
      <c r="P33" s="95">
        <v>120</v>
      </c>
      <c r="Q33" s="95">
        <v>23</v>
      </c>
      <c r="R33" s="95"/>
      <c r="S33" s="95">
        <v>1</v>
      </c>
      <c r="T33" s="95">
        <v>5</v>
      </c>
      <c r="U33" s="89">
        <v>831</v>
      </c>
      <c r="V33" s="109">
        <v>21.6</v>
      </c>
      <c r="W33" s="121">
        <f t="shared" si="12"/>
        <v>105.8</v>
      </c>
      <c r="X33" s="95">
        <f t="shared" si="17"/>
        <v>77.7</v>
      </c>
      <c r="Y33" s="127">
        <f t="shared" si="18"/>
        <v>28.1</v>
      </c>
    </row>
    <row r="34" spans="1:25" s="5" customFormat="1" ht="18.75" customHeight="1">
      <c r="A34" s="99" t="s">
        <v>50</v>
      </c>
      <c r="B34" s="97">
        <v>0.9</v>
      </c>
      <c r="C34" s="87">
        <v>35</v>
      </c>
      <c r="D34" s="98">
        <v>9</v>
      </c>
      <c r="E34" s="98">
        <f t="shared" si="13"/>
        <v>1.5</v>
      </c>
      <c r="F34" s="89"/>
      <c r="G34" s="89"/>
      <c r="H34" s="95">
        <v>48</v>
      </c>
      <c r="I34" s="95">
        <v>86.6</v>
      </c>
      <c r="J34" s="110">
        <f t="shared" si="14"/>
        <v>29.2</v>
      </c>
      <c r="K34" s="110">
        <f t="shared" si="15"/>
        <v>27.6</v>
      </c>
      <c r="L34" s="111">
        <v>158</v>
      </c>
      <c r="M34" s="111">
        <v>79</v>
      </c>
      <c r="N34" s="112">
        <f t="shared" si="16"/>
        <v>28.5</v>
      </c>
      <c r="O34" s="95" t="e">
        <f>SUM(#REF!,#REF!,#REF!,#REF!,M34)</f>
        <v>#REF!</v>
      </c>
      <c r="P34" s="95">
        <v>98</v>
      </c>
      <c r="Q34" s="95">
        <v>42.3</v>
      </c>
      <c r="R34" s="95"/>
      <c r="S34" s="95">
        <v>1</v>
      </c>
      <c r="T34" s="95">
        <v>5</v>
      </c>
      <c r="U34" s="89">
        <v>0</v>
      </c>
      <c r="V34" s="109">
        <v>0</v>
      </c>
      <c r="W34" s="121">
        <f t="shared" si="12"/>
        <v>86.8</v>
      </c>
      <c r="X34" s="95">
        <f t="shared" si="17"/>
        <v>59.2</v>
      </c>
      <c r="Y34" s="127">
        <f t="shared" si="18"/>
        <v>27.6</v>
      </c>
    </row>
    <row r="35" spans="1:25" s="5" customFormat="1" ht="18.75" customHeight="1">
      <c r="A35" s="99" t="s">
        <v>51</v>
      </c>
      <c r="B35" s="97">
        <v>0.8</v>
      </c>
      <c r="C35" s="87">
        <v>226</v>
      </c>
      <c r="D35" s="98">
        <v>37.7</v>
      </c>
      <c r="E35" s="98">
        <f t="shared" si="13"/>
        <v>6.2</v>
      </c>
      <c r="F35" s="89"/>
      <c r="G35" s="89"/>
      <c r="H35" s="95">
        <v>228</v>
      </c>
      <c r="I35" s="95">
        <v>353.6</v>
      </c>
      <c r="J35" s="110">
        <f t="shared" si="14"/>
        <v>119.4</v>
      </c>
      <c r="K35" s="110">
        <f t="shared" si="15"/>
        <v>112.8</v>
      </c>
      <c r="L35" s="111">
        <v>270</v>
      </c>
      <c r="M35" s="111">
        <v>120</v>
      </c>
      <c r="N35" s="112">
        <f t="shared" si="16"/>
        <v>43.2</v>
      </c>
      <c r="O35" s="95" t="e">
        <f>SUM(#REF!,#REF!,#REF!,#REF!,M35)</f>
        <v>#REF!</v>
      </c>
      <c r="P35" s="95">
        <v>70</v>
      </c>
      <c r="Q35" s="95">
        <v>26.9</v>
      </c>
      <c r="R35" s="95"/>
      <c r="S35" s="95">
        <v>1</v>
      </c>
      <c r="T35" s="95">
        <v>5</v>
      </c>
      <c r="U35" s="89">
        <v>0</v>
      </c>
      <c r="V35" s="109">
        <v>0</v>
      </c>
      <c r="W35" s="121">
        <f t="shared" si="12"/>
        <v>281.6</v>
      </c>
      <c r="X35" s="95">
        <f t="shared" si="17"/>
        <v>168.8</v>
      </c>
      <c r="Y35" s="127">
        <f t="shared" si="18"/>
        <v>112.8</v>
      </c>
    </row>
    <row r="36" spans="1:25" s="5" customFormat="1" ht="18.75" customHeight="1">
      <c r="A36" s="99" t="s">
        <v>52</v>
      </c>
      <c r="B36" s="97">
        <v>0.9</v>
      </c>
      <c r="C36" s="87">
        <v>100</v>
      </c>
      <c r="D36" s="98">
        <v>21.8</v>
      </c>
      <c r="E36" s="98">
        <f t="shared" si="13"/>
        <v>3.6</v>
      </c>
      <c r="F36" s="89">
        <v>2</v>
      </c>
      <c r="G36" s="89">
        <v>8</v>
      </c>
      <c r="H36" s="95">
        <v>474</v>
      </c>
      <c r="I36" s="95">
        <v>839.4</v>
      </c>
      <c r="J36" s="110">
        <f t="shared" si="14"/>
        <v>283.4</v>
      </c>
      <c r="K36" s="110">
        <f t="shared" si="15"/>
        <v>267.7</v>
      </c>
      <c r="L36" s="111">
        <v>152</v>
      </c>
      <c r="M36" s="111">
        <v>76</v>
      </c>
      <c r="N36" s="112">
        <f t="shared" si="16"/>
        <v>27.4</v>
      </c>
      <c r="O36" s="95" t="e">
        <f>SUM(#REF!,#REF!,#REF!,#REF!,M36)</f>
        <v>#REF!</v>
      </c>
      <c r="P36" s="95">
        <v>100</v>
      </c>
      <c r="Q36" s="95">
        <v>43.2</v>
      </c>
      <c r="R36" s="95"/>
      <c r="S36" s="95">
        <v>1</v>
      </c>
      <c r="T36" s="95">
        <v>5</v>
      </c>
      <c r="U36" s="89">
        <v>0</v>
      </c>
      <c r="V36" s="109">
        <v>0</v>
      </c>
      <c r="W36" s="121">
        <f t="shared" si="12"/>
        <v>582.1</v>
      </c>
      <c r="X36" s="95">
        <f t="shared" si="17"/>
        <v>314.4</v>
      </c>
      <c r="Y36" s="127">
        <f t="shared" si="18"/>
        <v>267.7</v>
      </c>
    </row>
    <row r="37" spans="1:25" s="5" customFormat="1" ht="18.75" customHeight="1">
      <c r="A37" s="99" t="s">
        <v>53</v>
      </c>
      <c r="B37" s="97">
        <v>0.9</v>
      </c>
      <c r="C37" s="87">
        <v>46</v>
      </c>
      <c r="D37" s="98">
        <v>8.7</v>
      </c>
      <c r="E37" s="98">
        <f t="shared" si="13"/>
        <v>1.4</v>
      </c>
      <c r="F37" s="89"/>
      <c r="G37" s="89"/>
      <c r="H37" s="95">
        <v>171</v>
      </c>
      <c r="I37" s="95">
        <v>304.9</v>
      </c>
      <c r="J37" s="110">
        <f t="shared" si="14"/>
        <v>102.9</v>
      </c>
      <c r="K37" s="110">
        <f>ROUND(I37*(1987.9-160.3)/(6029.7-300),1)+0.3</f>
        <v>97.6</v>
      </c>
      <c r="L37" s="111">
        <v>45</v>
      </c>
      <c r="M37" s="111">
        <v>22</v>
      </c>
      <c r="N37" s="112">
        <f>ROUND(M37/(6280-328)*(2473-328),1)+0.1</f>
        <v>8</v>
      </c>
      <c r="O37" s="95" t="e">
        <f>SUM(#REF!,#REF!,#REF!,#REF!,M37)</f>
        <v>#REF!</v>
      </c>
      <c r="P37" s="95">
        <v>30</v>
      </c>
      <c r="Q37" s="95">
        <v>13</v>
      </c>
      <c r="R37" s="95"/>
      <c r="S37" s="95">
        <v>1</v>
      </c>
      <c r="T37" s="95">
        <v>5</v>
      </c>
      <c r="U37" s="89">
        <v>0</v>
      </c>
      <c r="V37" s="109">
        <v>0</v>
      </c>
      <c r="W37" s="121">
        <f t="shared" si="12"/>
        <v>209.9</v>
      </c>
      <c r="X37" s="95">
        <f t="shared" si="17"/>
        <v>112.3</v>
      </c>
      <c r="Y37" s="127">
        <f t="shared" si="18"/>
        <v>97.6</v>
      </c>
    </row>
    <row r="38" spans="1:25" s="5" customFormat="1" ht="18.75" customHeight="1">
      <c r="A38" s="99" t="s">
        <v>54</v>
      </c>
      <c r="B38" s="97">
        <v>1</v>
      </c>
      <c r="C38" s="87">
        <v>40</v>
      </c>
      <c r="D38" s="98">
        <v>10.7</v>
      </c>
      <c r="E38" s="98">
        <f t="shared" si="13"/>
        <v>1.8</v>
      </c>
      <c r="F38" s="89"/>
      <c r="G38" s="89"/>
      <c r="H38" s="95">
        <v>53</v>
      </c>
      <c r="I38" s="95">
        <v>105.5</v>
      </c>
      <c r="J38" s="110">
        <f t="shared" si="14"/>
        <v>35.6</v>
      </c>
      <c r="K38" s="110">
        <f t="shared" si="15"/>
        <v>33.7</v>
      </c>
      <c r="L38" s="111">
        <v>93</v>
      </c>
      <c r="M38" s="111">
        <v>52</v>
      </c>
      <c r="N38" s="112">
        <f t="shared" si="16"/>
        <v>18.7</v>
      </c>
      <c r="O38" s="95" t="e">
        <f>SUM(#REF!,#REF!,#REF!,#REF!,M38)</f>
        <v>#REF!</v>
      </c>
      <c r="P38" s="95">
        <v>40</v>
      </c>
      <c r="Q38" s="95">
        <v>19.2</v>
      </c>
      <c r="R38" s="95"/>
      <c r="S38" s="95">
        <v>1</v>
      </c>
      <c r="T38" s="95">
        <v>5</v>
      </c>
      <c r="U38" s="89">
        <v>0</v>
      </c>
      <c r="V38" s="109">
        <v>0</v>
      </c>
      <c r="W38" s="121">
        <f t="shared" si="12"/>
        <v>89.8</v>
      </c>
      <c r="X38" s="95">
        <f t="shared" si="17"/>
        <v>56.1</v>
      </c>
      <c r="Y38" s="127">
        <f t="shared" si="18"/>
        <v>33.7</v>
      </c>
    </row>
    <row r="39" spans="1:25" s="5" customFormat="1" ht="18.75" customHeight="1">
      <c r="A39" s="99" t="s">
        <v>55</v>
      </c>
      <c r="B39" s="97">
        <v>1</v>
      </c>
      <c r="C39" s="87">
        <v>45</v>
      </c>
      <c r="D39" s="98">
        <v>7.5</v>
      </c>
      <c r="E39" s="98">
        <f t="shared" si="13"/>
        <v>1.2</v>
      </c>
      <c r="F39" s="89"/>
      <c r="G39" s="89"/>
      <c r="H39" s="95">
        <v>23</v>
      </c>
      <c r="I39" s="95">
        <v>45</v>
      </c>
      <c r="J39" s="110">
        <f t="shared" si="14"/>
        <v>15.2</v>
      </c>
      <c r="K39" s="110">
        <f t="shared" si="15"/>
        <v>14.4</v>
      </c>
      <c r="L39" s="111">
        <v>96</v>
      </c>
      <c r="M39" s="111">
        <v>53</v>
      </c>
      <c r="N39" s="112">
        <f t="shared" si="16"/>
        <v>19.1</v>
      </c>
      <c r="O39" s="95" t="e">
        <f>SUM(#REF!,#REF!,#REF!,#REF!,M39)</f>
        <v>#REF!</v>
      </c>
      <c r="P39" s="95">
        <v>45</v>
      </c>
      <c r="Q39" s="95">
        <v>21.6</v>
      </c>
      <c r="R39" s="95"/>
      <c r="S39" s="95">
        <v>1</v>
      </c>
      <c r="T39" s="95">
        <v>5</v>
      </c>
      <c r="U39" s="89">
        <v>14</v>
      </c>
      <c r="V39" s="109">
        <v>0.4</v>
      </c>
      <c r="W39" s="121">
        <f t="shared" si="12"/>
        <v>50.3</v>
      </c>
      <c r="X39" s="95">
        <f t="shared" si="17"/>
        <v>35.9</v>
      </c>
      <c r="Y39" s="127">
        <f t="shared" si="18"/>
        <v>14.4</v>
      </c>
    </row>
    <row r="40" spans="1:25" s="4" customFormat="1" ht="18.75" customHeight="1">
      <c r="A40" s="90" t="s">
        <v>56</v>
      </c>
      <c r="B40" s="100"/>
      <c r="C40" s="85">
        <f aca="true" t="shared" si="19" ref="C40:K40">SUM(C42:C49)</f>
        <v>847</v>
      </c>
      <c r="D40" s="91">
        <f t="shared" si="19"/>
        <v>24.5</v>
      </c>
      <c r="E40" s="91">
        <f t="shared" si="19"/>
        <v>4</v>
      </c>
      <c r="F40" s="51"/>
      <c r="G40" s="51"/>
      <c r="H40" s="91">
        <f t="shared" si="19"/>
        <v>168</v>
      </c>
      <c r="I40" s="91">
        <f t="shared" si="19"/>
        <v>100.2</v>
      </c>
      <c r="J40" s="91">
        <f t="shared" si="19"/>
        <v>33.7</v>
      </c>
      <c r="K40" s="91">
        <f t="shared" si="19"/>
        <v>32</v>
      </c>
      <c r="L40" s="91">
        <f aca="true" t="shared" si="20" ref="L40:Y40">SUM(L42:L49)</f>
        <v>2473</v>
      </c>
      <c r="M40" s="91">
        <f t="shared" si="20"/>
        <v>537</v>
      </c>
      <c r="N40" s="91">
        <f t="shared" si="20"/>
        <v>193.6</v>
      </c>
      <c r="O40" s="91" t="e">
        <f t="shared" si="20"/>
        <v>#REF!</v>
      </c>
      <c r="P40" s="91">
        <f t="shared" si="20"/>
        <v>760</v>
      </c>
      <c r="Q40" s="108">
        <f t="shared" si="20"/>
        <v>126.7</v>
      </c>
      <c r="R40" s="108">
        <f t="shared" si="20"/>
        <v>0</v>
      </c>
      <c r="S40" s="91">
        <f t="shared" si="20"/>
        <v>8</v>
      </c>
      <c r="T40" s="91">
        <f t="shared" si="20"/>
        <v>40</v>
      </c>
      <c r="U40" s="51">
        <f t="shared" si="20"/>
        <v>234</v>
      </c>
      <c r="V40" s="108">
        <f t="shared" si="20"/>
        <v>6.3</v>
      </c>
      <c r="W40" s="91">
        <f t="shared" si="20"/>
        <v>269.6</v>
      </c>
      <c r="X40" s="91">
        <f t="shared" si="20"/>
        <v>237.6</v>
      </c>
      <c r="Y40" s="125">
        <f t="shared" si="20"/>
        <v>32</v>
      </c>
    </row>
    <row r="41" spans="1:25" s="5" customFormat="1" ht="18.75" customHeight="1">
      <c r="A41" s="92" t="s">
        <v>57</v>
      </c>
      <c r="B41" s="97"/>
      <c r="C41" s="97"/>
      <c r="D41" s="94"/>
      <c r="E41" s="98"/>
      <c r="F41" s="89"/>
      <c r="G41" s="89"/>
      <c r="H41" s="95"/>
      <c r="I41" s="95"/>
      <c r="J41" s="110"/>
      <c r="K41" s="110"/>
      <c r="L41" s="95"/>
      <c r="M41" s="95"/>
      <c r="N41" s="112"/>
      <c r="O41" s="95"/>
      <c r="P41" s="95"/>
      <c r="Q41" s="95"/>
      <c r="R41" s="95"/>
      <c r="S41" s="95"/>
      <c r="T41" s="95"/>
      <c r="U41" s="89"/>
      <c r="V41" s="109"/>
      <c r="W41" s="95"/>
      <c r="X41" s="95"/>
      <c r="Y41" s="127"/>
    </row>
    <row r="42" spans="1:25" s="5" customFormat="1" ht="18.75" customHeight="1">
      <c r="A42" s="101" t="s">
        <v>28</v>
      </c>
      <c r="B42" s="97">
        <v>0.2</v>
      </c>
      <c r="C42" s="87">
        <v>2</v>
      </c>
      <c r="D42" s="98">
        <v>0</v>
      </c>
      <c r="E42" s="98">
        <f>ROUND(D42*303/1848,1)</f>
        <v>0</v>
      </c>
      <c r="F42" s="89"/>
      <c r="G42" s="89"/>
      <c r="H42" s="95">
        <v>7</v>
      </c>
      <c r="I42" s="95">
        <v>2.7</v>
      </c>
      <c r="J42" s="110">
        <f>ROUND(I42*(2074-139.7)/(6029.7-300),1)</f>
        <v>0.9</v>
      </c>
      <c r="K42" s="110">
        <f>ROUND(I42*(1987.9-160.3)/(6029.7-300),1)</f>
        <v>0.9</v>
      </c>
      <c r="L42" s="111">
        <v>94</v>
      </c>
      <c r="M42" s="111">
        <v>11</v>
      </c>
      <c r="N42" s="112">
        <f>ROUND(M42/(6280-328)*(2473-328),1)</f>
        <v>4</v>
      </c>
      <c r="O42" s="95" t="e">
        <f>SUM(#REF!,#REF!,#REF!,#REF!,M42)</f>
        <v>#REF!</v>
      </c>
      <c r="P42" s="113">
        <v>26</v>
      </c>
      <c r="Q42" s="95">
        <v>2.5</v>
      </c>
      <c r="R42" s="95"/>
      <c r="S42" s="95">
        <v>1</v>
      </c>
      <c r="T42" s="95">
        <v>5</v>
      </c>
      <c r="U42" s="89">
        <v>52</v>
      </c>
      <c r="V42" s="109">
        <v>1.4</v>
      </c>
      <c r="W42" s="121">
        <f aca="true" t="shared" si="21" ref="W42:W49">SUM(X42:Y42)</f>
        <v>7.2</v>
      </c>
      <c r="X42" s="95">
        <f>SUM(E42,J42,N42,V42)</f>
        <v>6.3</v>
      </c>
      <c r="Y42" s="127">
        <f>K42+R42</f>
        <v>0.9</v>
      </c>
    </row>
    <row r="43" spans="1:25" s="5" customFormat="1" ht="18.75" customHeight="1">
      <c r="A43" s="96" t="s">
        <v>58</v>
      </c>
      <c r="B43" s="97">
        <v>0.2</v>
      </c>
      <c r="C43" s="87">
        <v>125</v>
      </c>
      <c r="D43" s="98">
        <v>4.2</v>
      </c>
      <c r="E43" s="98">
        <f aca="true" t="shared" si="22" ref="E43:E49">ROUND(D43*303/1848,1)</f>
        <v>0.7</v>
      </c>
      <c r="F43" s="89"/>
      <c r="G43" s="89"/>
      <c r="H43" s="95">
        <v>47</v>
      </c>
      <c r="I43" s="95">
        <v>18.8</v>
      </c>
      <c r="J43" s="110">
        <f aca="true" t="shared" si="23" ref="J43:J49">ROUND(I43*(2074-139.7)/(6029.7-300),1)</f>
        <v>6.3</v>
      </c>
      <c r="K43" s="110">
        <f aca="true" t="shared" si="24" ref="K43:K49">ROUND(I43*(1987.9-160.3)/(6029.7-300),1)</f>
        <v>6</v>
      </c>
      <c r="L43" s="111">
        <v>251</v>
      </c>
      <c r="M43" s="111">
        <v>30</v>
      </c>
      <c r="N43" s="112">
        <f aca="true" t="shared" si="25" ref="N43:N49">ROUND(M43/(6280-328)*(2473-328),1)</f>
        <v>10.8</v>
      </c>
      <c r="O43" s="95" t="e">
        <f>SUM(#REF!,#REF!,#REF!,#REF!,M43)</f>
        <v>#REF!</v>
      </c>
      <c r="P43" s="113">
        <v>101</v>
      </c>
      <c r="Q43" s="95">
        <v>9.7</v>
      </c>
      <c r="R43" s="95"/>
      <c r="S43" s="95">
        <v>1</v>
      </c>
      <c r="T43" s="95">
        <v>5</v>
      </c>
      <c r="U43" s="89">
        <v>172</v>
      </c>
      <c r="V43" s="109">
        <v>4.5</v>
      </c>
      <c r="W43" s="121">
        <f t="shared" si="21"/>
        <v>28.3</v>
      </c>
      <c r="X43" s="95">
        <f aca="true" t="shared" si="26" ref="X43:X49">SUM(E43,J43,N43,V43)</f>
        <v>22.3</v>
      </c>
      <c r="Y43" s="127">
        <f aca="true" t="shared" si="27" ref="Y43:Y49">K43+R43</f>
        <v>6</v>
      </c>
    </row>
    <row r="44" spans="1:25" s="5" customFormat="1" ht="18.75" customHeight="1">
      <c r="A44" s="96" t="s">
        <v>59</v>
      </c>
      <c r="B44" s="97">
        <v>0.2</v>
      </c>
      <c r="C44" s="87">
        <v>109</v>
      </c>
      <c r="D44" s="98">
        <v>1.8</v>
      </c>
      <c r="E44" s="98">
        <f t="shared" si="22"/>
        <v>0.3</v>
      </c>
      <c r="F44" s="89"/>
      <c r="G44" s="89"/>
      <c r="H44" s="95">
        <v>25</v>
      </c>
      <c r="I44" s="95">
        <v>10</v>
      </c>
      <c r="J44" s="110">
        <f t="shared" si="23"/>
        <v>3.4</v>
      </c>
      <c r="K44" s="110">
        <f t="shared" si="24"/>
        <v>3.2</v>
      </c>
      <c r="L44" s="111">
        <v>133</v>
      </c>
      <c r="M44" s="111">
        <v>16</v>
      </c>
      <c r="N44" s="112">
        <f t="shared" si="25"/>
        <v>5.8</v>
      </c>
      <c r="O44" s="95" t="e">
        <f>SUM(#REF!,#REF!,#REF!,#REF!,M44)</f>
        <v>#REF!</v>
      </c>
      <c r="P44" s="113">
        <v>72</v>
      </c>
      <c r="Q44" s="95">
        <v>6.9</v>
      </c>
      <c r="R44" s="95"/>
      <c r="S44" s="95">
        <v>1</v>
      </c>
      <c r="T44" s="95">
        <v>5</v>
      </c>
      <c r="U44" s="89">
        <v>0</v>
      </c>
      <c r="V44" s="109">
        <v>0</v>
      </c>
      <c r="W44" s="121">
        <f t="shared" si="21"/>
        <v>12.7</v>
      </c>
      <c r="X44" s="95">
        <f t="shared" si="26"/>
        <v>9.5</v>
      </c>
      <c r="Y44" s="127">
        <f t="shared" si="27"/>
        <v>3.2</v>
      </c>
    </row>
    <row r="45" spans="1:25" s="5" customFormat="1" ht="18.75" customHeight="1">
      <c r="A45" s="99" t="s">
        <v>60</v>
      </c>
      <c r="B45" s="97">
        <v>0.4</v>
      </c>
      <c r="C45" s="87">
        <v>100</v>
      </c>
      <c r="D45" s="98">
        <v>3.4</v>
      </c>
      <c r="E45" s="98">
        <f t="shared" si="22"/>
        <v>0.6</v>
      </c>
      <c r="F45" s="89"/>
      <c r="G45" s="89"/>
      <c r="H45" s="95">
        <v>12</v>
      </c>
      <c r="I45" s="95">
        <v>9.5</v>
      </c>
      <c r="J45" s="110">
        <f t="shared" si="23"/>
        <v>3.2</v>
      </c>
      <c r="K45" s="110">
        <f t="shared" si="24"/>
        <v>3</v>
      </c>
      <c r="L45" s="111">
        <v>777</v>
      </c>
      <c r="M45" s="111">
        <v>187</v>
      </c>
      <c r="N45" s="112">
        <f t="shared" si="25"/>
        <v>67.4</v>
      </c>
      <c r="O45" s="95" t="e">
        <f>SUM(#REF!,#REF!,#REF!,#REF!,M45)</f>
        <v>#REF!</v>
      </c>
      <c r="P45" s="113">
        <v>183</v>
      </c>
      <c r="Q45" s="95">
        <v>35.1</v>
      </c>
      <c r="R45" s="95"/>
      <c r="S45" s="95">
        <v>1</v>
      </c>
      <c r="T45" s="95">
        <v>5</v>
      </c>
      <c r="U45" s="89">
        <v>6</v>
      </c>
      <c r="V45" s="109">
        <v>0.2</v>
      </c>
      <c r="W45" s="121">
        <f t="shared" si="21"/>
        <v>74.4</v>
      </c>
      <c r="X45" s="95">
        <f t="shared" si="26"/>
        <v>71.4</v>
      </c>
      <c r="Y45" s="127">
        <f t="shared" si="27"/>
        <v>3</v>
      </c>
    </row>
    <row r="46" spans="1:25" s="5" customFormat="1" ht="18.75" customHeight="1">
      <c r="A46" s="99" t="s">
        <v>61</v>
      </c>
      <c r="B46" s="97">
        <v>0.4</v>
      </c>
      <c r="C46" s="87">
        <v>72</v>
      </c>
      <c r="D46" s="98">
        <v>1.4</v>
      </c>
      <c r="E46" s="98">
        <f t="shared" si="22"/>
        <v>0.2</v>
      </c>
      <c r="F46" s="89"/>
      <c r="G46" s="89"/>
      <c r="H46" s="95">
        <v>15</v>
      </c>
      <c r="I46" s="95">
        <v>10.8</v>
      </c>
      <c r="J46" s="110">
        <f t="shared" si="23"/>
        <v>3.6</v>
      </c>
      <c r="K46" s="110">
        <f t="shared" si="24"/>
        <v>3.4</v>
      </c>
      <c r="L46" s="111">
        <v>381</v>
      </c>
      <c r="M46" s="111">
        <v>92</v>
      </c>
      <c r="N46" s="112">
        <f t="shared" si="25"/>
        <v>33.2</v>
      </c>
      <c r="O46" s="95" t="e">
        <f>SUM(#REF!,#REF!,#REF!,#REF!,M46)</f>
        <v>#REF!</v>
      </c>
      <c r="P46" s="113">
        <v>94</v>
      </c>
      <c r="Q46" s="95">
        <v>18</v>
      </c>
      <c r="R46" s="95"/>
      <c r="S46" s="95">
        <v>1</v>
      </c>
      <c r="T46" s="95">
        <v>5</v>
      </c>
      <c r="U46" s="89">
        <v>0</v>
      </c>
      <c r="V46" s="109">
        <v>0</v>
      </c>
      <c r="W46" s="121">
        <f t="shared" si="21"/>
        <v>40.4</v>
      </c>
      <c r="X46" s="95">
        <f t="shared" si="26"/>
        <v>37</v>
      </c>
      <c r="Y46" s="127">
        <f t="shared" si="27"/>
        <v>3.4</v>
      </c>
    </row>
    <row r="47" spans="1:25" s="5" customFormat="1" ht="18.75" customHeight="1">
      <c r="A47" s="99" t="s">
        <v>62</v>
      </c>
      <c r="B47" s="97">
        <v>0.4</v>
      </c>
      <c r="C47" s="87">
        <v>160</v>
      </c>
      <c r="D47" s="98">
        <v>8.2</v>
      </c>
      <c r="E47" s="98">
        <f t="shared" si="22"/>
        <v>1.3</v>
      </c>
      <c r="F47" s="89"/>
      <c r="G47" s="89"/>
      <c r="H47" s="95">
        <v>26</v>
      </c>
      <c r="I47" s="95">
        <v>20.8</v>
      </c>
      <c r="J47" s="110">
        <f t="shared" si="23"/>
        <v>7</v>
      </c>
      <c r="K47" s="110">
        <f t="shared" si="24"/>
        <v>6.6</v>
      </c>
      <c r="L47" s="111">
        <v>437</v>
      </c>
      <c r="M47" s="111">
        <v>105</v>
      </c>
      <c r="N47" s="112">
        <f t="shared" si="25"/>
        <v>37.8</v>
      </c>
      <c r="O47" s="95" t="e">
        <f>SUM(#REF!,#REF!,#REF!,#REF!,M47)</f>
        <v>#REF!</v>
      </c>
      <c r="P47" s="113">
        <v>188</v>
      </c>
      <c r="Q47" s="95">
        <v>36.1</v>
      </c>
      <c r="R47" s="95"/>
      <c r="S47" s="95">
        <v>1</v>
      </c>
      <c r="T47" s="95">
        <v>5</v>
      </c>
      <c r="U47" s="89">
        <v>2</v>
      </c>
      <c r="V47" s="109">
        <v>0.1</v>
      </c>
      <c r="W47" s="121">
        <f t="shared" si="21"/>
        <v>52.8</v>
      </c>
      <c r="X47" s="95">
        <f t="shared" si="26"/>
        <v>46.2</v>
      </c>
      <c r="Y47" s="127">
        <f t="shared" si="27"/>
        <v>6.6</v>
      </c>
    </row>
    <row r="48" spans="1:25" s="5" customFormat="1" ht="18.75" customHeight="1">
      <c r="A48" s="99" t="s">
        <v>63</v>
      </c>
      <c r="B48" s="97">
        <v>0.4</v>
      </c>
      <c r="C48" s="87">
        <v>161</v>
      </c>
      <c r="D48" s="98">
        <v>3</v>
      </c>
      <c r="E48" s="98">
        <f t="shared" si="22"/>
        <v>0.5</v>
      </c>
      <c r="F48" s="89"/>
      <c r="G48" s="89"/>
      <c r="H48" s="95">
        <v>26</v>
      </c>
      <c r="I48" s="95">
        <v>19.6</v>
      </c>
      <c r="J48" s="110">
        <f t="shared" si="23"/>
        <v>6.6</v>
      </c>
      <c r="K48" s="110">
        <f t="shared" si="24"/>
        <v>6.3</v>
      </c>
      <c r="L48" s="111">
        <v>218</v>
      </c>
      <c r="M48" s="111">
        <v>52</v>
      </c>
      <c r="N48" s="112">
        <f t="shared" si="25"/>
        <v>18.7</v>
      </c>
      <c r="O48" s="95" t="e">
        <f>SUM(#REF!,#REF!,#REF!,#REF!,M48)</f>
        <v>#REF!</v>
      </c>
      <c r="P48" s="113">
        <v>22</v>
      </c>
      <c r="Q48" s="95">
        <v>4.2</v>
      </c>
      <c r="R48" s="95"/>
      <c r="S48" s="95">
        <v>1</v>
      </c>
      <c r="T48" s="95">
        <v>5</v>
      </c>
      <c r="U48" s="89">
        <v>2</v>
      </c>
      <c r="V48" s="109">
        <v>0.1</v>
      </c>
      <c r="W48" s="121">
        <f t="shared" si="21"/>
        <v>32.2</v>
      </c>
      <c r="X48" s="95">
        <f t="shared" si="26"/>
        <v>25.9</v>
      </c>
      <c r="Y48" s="127">
        <f t="shared" si="27"/>
        <v>6.3</v>
      </c>
    </row>
    <row r="49" spans="1:25" s="5" customFormat="1" ht="18.75" customHeight="1">
      <c r="A49" s="99" t="s">
        <v>64</v>
      </c>
      <c r="B49" s="97">
        <v>0.4</v>
      </c>
      <c r="C49" s="87">
        <v>118</v>
      </c>
      <c r="D49" s="98">
        <v>2.5</v>
      </c>
      <c r="E49" s="98">
        <f t="shared" si="22"/>
        <v>0.4</v>
      </c>
      <c r="F49" s="89"/>
      <c r="G49" s="89"/>
      <c r="H49" s="95">
        <v>10</v>
      </c>
      <c r="I49" s="95">
        <v>8</v>
      </c>
      <c r="J49" s="110">
        <f t="shared" si="23"/>
        <v>2.7</v>
      </c>
      <c r="K49" s="110">
        <f t="shared" si="24"/>
        <v>2.6</v>
      </c>
      <c r="L49" s="111">
        <v>182</v>
      </c>
      <c r="M49" s="111">
        <v>44</v>
      </c>
      <c r="N49" s="112">
        <f t="shared" si="25"/>
        <v>15.9</v>
      </c>
      <c r="O49" s="95" t="e">
        <f>SUM(#REF!,#REF!,#REF!,#REF!,M49)</f>
        <v>#REF!</v>
      </c>
      <c r="P49" s="113">
        <v>74</v>
      </c>
      <c r="Q49" s="95">
        <v>14.2</v>
      </c>
      <c r="R49" s="95"/>
      <c r="S49" s="95">
        <v>1</v>
      </c>
      <c r="T49" s="95">
        <v>5</v>
      </c>
      <c r="U49" s="89">
        <v>0</v>
      </c>
      <c r="V49" s="109">
        <v>0</v>
      </c>
      <c r="W49" s="121">
        <f t="shared" si="21"/>
        <v>21.6</v>
      </c>
      <c r="X49" s="95">
        <f t="shared" si="26"/>
        <v>19</v>
      </c>
      <c r="Y49" s="127">
        <f t="shared" si="27"/>
        <v>2.6</v>
      </c>
    </row>
    <row r="50" spans="1:25" s="4" customFormat="1" ht="18.75" customHeight="1">
      <c r="A50" s="90" t="s">
        <v>65</v>
      </c>
      <c r="B50" s="100"/>
      <c r="C50" s="85">
        <f aca="true" t="shared" si="28" ref="C50:K50">SUM(C52:C57)</f>
        <v>1074</v>
      </c>
      <c r="D50" s="91">
        <f t="shared" si="28"/>
        <v>79.5</v>
      </c>
      <c r="E50" s="91">
        <f t="shared" si="28"/>
        <v>13</v>
      </c>
      <c r="F50" s="51"/>
      <c r="G50" s="51"/>
      <c r="H50" s="91">
        <f t="shared" si="28"/>
        <v>310</v>
      </c>
      <c r="I50" s="91">
        <f t="shared" si="28"/>
        <v>229.4</v>
      </c>
      <c r="J50" s="91">
        <f t="shared" si="28"/>
        <v>77.4</v>
      </c>
      <c r="K50" s="91">
        <f t="shared" si="28"/>
        <v>73.1</v>
      </c>
      <c r="L50" s="91">
        <f aca="true" t="shared" si="29" ref="L50:Y50">SUM(L52:L57)</f>
        <v>1274</v>
      </c>
      <c r="M50" s="91">
        <f t="shared" si="29"/>
        <v>287</v>
      </c>
      <c r="N50" s="91">
        <f t="shared" si="29"/>
        <v>103.4</v>
      </c>
      <c r="O50" s="91" t="e">
        <f t="shared" si="29"/>
        <v>#REF!</v>
      </c>
      <c r="P50" s="91">
        <f t="shared" si="29"/>
        <v>235</v>
      </c>
      <c r="Q50" s="108">
        <f t="shared" si="29"/>
        <v>42.7</v>
      </c>
      <c r="R50" s="108">
        <f t="shared" si="29"/>
        <v>0</v>
      </c>
      <c r="S50" s="91">
        <f t="shared" si="29"/>
        <v>6</v>
      </c>
      <c r="T50" s="91">
        <f t="shared" si="29"/>
        <v>30</v>
      </c>
      <c r="U50" s="91">
        <f t="shared" si="29"/>
        <v>211</v>
      </c>
      <c r="V50" s="108">
        <f t="shared" si="29"/>
        <v>5.4</v>
      </c>
      <c r="W50" s="91">
        <f t="shared" si="29"/>
        <v>272.3</v>
      </c>
      <c r="X50" s="91">
        <f t="shared" si="29"/>
        <v>199.2</v>
      </c>
      <c r="Y50" s="125">
        <f t="shared" si="29"/>
        <v>73.1</v>
      </c>
    </row>
    <row r="51" spans="1:25" s="5" customFormat="1" ht="18.75" customHeight="1">
      <c r="A51" s="92" t="s">
        <v>66</v>
      </c>
      <c r="B51" s="97"/>
      <c r="C51" s="97"/>
      <c r="D51" s="94"/>
      <c r="E51" s="98"/>
      <c r="F51" s="89"/>
      <c r="G51" s="89"/>
      <c r="H51" s="95"/>
      <c r="I51" s="95"/>
      <c r="J51" s="110"/>
      <c r="K51" s="110"/>
      <c r="L51" s="95"/>
      <c r="M51" s="95"/>
      <c r="N51" s="112"/>
      <c r="O51" s="95"/>
      <c r="P51" s="95"/>
      <c r="Q51" s="95"/>
      <c r="R51" s="95"/>
      <c r="S51" s="95"/>
      <c r="T51" s="95"/>
      <c r="U51" s="89"/>
      <c r="V51" s="109"/>
      <c r="W51" s="95"/>
      <c r="X51" s="95"/>
      <c r="Y51" s="127"/>
    </row>
    <row r="52" spans="1:25" s="5" customFormat="1" ht="18.75" customHeight="1">
      <c r="A52" s="96" t="s">
        <v>28</v>
      </c>
      <c r="B52" s="97">
        <v>0.2</v>
      </c>
      <c r="C52" s="87">
        <v>36</v>
      </c>
      <c r="D52" s="98">
        <v>1.4</v>
      </c>
      <c r="E52" s="98">
        <f aca="true" t="shared" si="30" ref="E52:E54">ROUND(D52*303/1848,1)</f>
        <v>0.2</v>
      </c>
      <c r="F52" s="89"/>
      <c r="G52" s="89"/>
      <c r="H52" s="95">
        <v>38</v>
      </c>
      <c r="I52" s="95">
        <v>15.2</v>
      </c>
      <c r="J52" s="110">
        <f aca="true" t="shared" si="31" ref="J52:J54">ROUND(I52*(2074-139.7)/(6029.7-300),1)</f>
        <v>5.1</v>
      </c>
      <c r="K52" s="110">
        <f aca="true" t="shared" si="32" ref="K52:K54">ROUND(I52*(1987.9-160.3)/(6029.7-300),1)</f>
        <v>4.8</v>
      </c>
      <c r="L52" s="111"/>
      <c r="M52" s="111">
        <v>0</v>
      </c>
      <c r="N52" s="112">
        <f aca="true" t="shared" si="33" ref="N52:N54">ROUND(M52/(6280-328)*(2473-328),1)</f>
        <v>0</v>
      </c>
      <c r="O52" s="95" t="e">
        <f>SUM(#REF!,#REF!,#REF!,#REF!,M52)</f>
        <v>#REF!</v>
      </c>
      <c r="P52" s="95">
        <v>0</v>
      </c>
      <c r="Q52" s="95">
        <v>0</v>
      </c>
      <c r="R52" s="95"/>
      <c r="S52" s="95">
        <v>0</v>
      </c>
      <c r="T52" s="95">
        <v>0</v>
      </c>
      <c r="U52" s="89">
        <v>40</v>
      </c>
      <c r="V52" s="109">
        <v>1</v>
      </c>
      <c r="W52" s="121">
        <f aca="true" t="shared" si="34" ref="W52:W57">SUM(X52:Y52)</f>
        <v>11.1</v>
      </c>
      <c r="X52" s="95">
        <f aca="true" t="shared" si="35" ref="X52:X54">SUM(E52,J52,N52,V52)</f>
        <v>6.3</v>
      </c>
      <c r="Y52" s="127">
        <f aca="true" t="shared" si="36" ref="Y52:Y54">K52+R52</f>
        <v>4.8</v>
      </c>
    </row>
    <row r="53" spans="1:25" s="5" customFormat="1" ht="18.75" customHeight="1">
      <c r="A53" s="96" t="s">
        <v>67</v>
      </c>
      <c r="B53" s="97">
        <v>0.2</v>
      </c>
      <c r="C53" s="87">
        <v>73</v>
      </c>
      <c r="D53" s="98">
        <v>2.9</v>
      </c>
      <c r="E53" s="98">
        <f t="shared" si="30"/>
        <v>0.5</v>
      </c>
      <c r="F53" s="89"/>
      <c r="G53" s="89"/>
      <c r="H53" s="95">
        <v>46</v>
      </c>
      <c r="I53" s="95">
        <v>18.4</v>
      </c>
      <c r="J53" s="110">
        <f t="shared" si="31"/>
        <v>6.2</v>
      </c>
      <c r="K53" s="110">
        <f t="shared" si="32"/>
        <v>5.9</v>
      </c>
      <c r="L53" s="111">
        <v>212</v>
      </c>
      <c r="M53" s="111">
        <v>25</v>
      </c>
      <c r="N53" s="112">
        <f t="shared" si="33"/>
        <v>9</v>
      </c>
      <c r="O53" s="95" t="e">
        <f>SUM(#REF!,#REF!,#REF!,#REF!,M53)</f>
        <v>#REF!</v>
      </c>
      <c r="P53" s="95">
        <v>35</v>
      </c>
      <c r="Q53" s="95">
        <v>3.4</v>
      </c>
      <c r="R53" s="95"/>
      <c r="S53" s="95">
        <v>2</v>
      </c>
      <c r="T53" s="95">
        <v>10</v>
      </c>
      <c r="U53" s="89">
        <v>71</v>
      </c>
      <c r="V53" s="109">
        <v>1.8</v>
      </c>
      <c r="W53" s="121">
        <f t="shared" si="34"/>
        <v>23.4</v>
      </c>
      <c r="X53" s="95">
        <f t="shared" si="35"/>
        <v>17.5</v>
      </c>
      <c r="Y53" s="127">
        <f t="shared" si="36"/>
        <v>5.9</v>
      </c>
    </row>
    <row r="54" spans="1:25" s="5" customFormat="1" ht="18.75" customHeight="1">
      <c r="A54" s="96" t="s">
        <v>68</v>
      </c>
      <c r="B54" s="97">
        <v>0.2</v>
      </c>
      <c r="C54" s="87">
        <v>190</v>
      </c>
      <c r="D54" s="98">
        <v>6.2</v>
      </c>
      <c r="E54" s="98">
        <f t="shared" si="30"/>
        <v>1</v>
      </c>
      <c r="F54" s="89"/>
      <c r="G54" s="89"/>
      <c r="H54" s="95">
        <v>45</v>
      </c>
      <c r="I54" s="95">
        <v>18</v>
      </c>
      <c r="J54" s="110">
        <f t="shared" si="31"/>
        <v>6.1</v>
      </c>
      <c r="K54" s="110">
        <f t="shared" si="32"/>
        <v>5.7</v>
      </c>
      <c r="L54" s="111">
        <v>145</v>
      </c>
      <c r="M54" s="111">
        <v>17</v>
      </c>
      <c r="N54" s="112">
        <f t="shared" si="33"/>
        <v>6.1</v>
      </c>
      <c r="O54" s="95" t="e">
        <f>SUM(#REF!,#REF!,#REF!,#REF!,M54)</f>
        <v>#REF!</v>
      </c>
      <c r="P54" s="95">
        <v>40</v>
      </c>
      <c r="Q54" s="95">
        <v>3.8</v>
      </c>
      <c r="R54" s="95"/>
      <c r="S54" s="95">
        <v>1</v>
      </c>
      <c r="T54" s="95">
        <v>5</v>
      </c>
      <c r="U54" s="89">
        <v>13</v>
      </c>
      <c r="V54" s="109">
        <v>0.3</v>
      </c>
      <c r="W54" s="121">
        <f t="shared" si="34"/>
        <v>19.2</v>
      </c>
      <c r="X54" s="95">
        <f t="shared" si="35"/>
        <v>13.5</v>
      </c>
      <c r="Y54" s="127">
        <f t="shared" si="36"/>
        <v>5.7</v>
      </c>
    </row>
    <row r="55" spans="1:25" s="5" customFormat="1" ht="18.75" customHeight="1">
      <c r="A55" s="99" t="s">
        <v>69</v>
      </c>
      <c r="B55" s="97">
        <v>0.4</v>
      </c>
      <c r="C55" s="87">
        <v>213</v>
      </c>
      <c r="D55" s="98">
        <v>16.5</v>
      </c>
      <c r="E55" s="98">
        <f aca="true" t="shared" si="37" ref="E55:E60">ROUND(D55*303/1848,1)</f>
        <v>2.7</v>
      </c>
      <c r="F55" s="89"/>
      <c r="G55" s="89"/>
      <c r="H55" s="95">
        <v>36</v>
      </c>
      <c r="I55" s="95">
        <v>28.9</v>
      </c>
      <c r="J55" s="110">
        <f aca="true" t="shared" si="38" ref="J55:J60">ROUND(I55*(2074-139.7)/(6029.7-300),1)</f>
        <v>9.8</v>
      </c>
      <c r="K55" s="110">
        <f aca="true" t="shared" si="39" ref="K55:K60">ROUND(I55*(1987.9-160.3)/(6029.7-300),1)</f>
        <v>9.2</v>
      </c>
      <c r="L55" s="111">
        <v>223</v>
      </c>
      <c r="M55" s="111">
        <v>50</v>
      </c>
      <c r="N55" s="112">
        <f aca="true" t="shared" si="40" ref="N55:N60">ROUND(M55/(6280-328)*(2473-328),1)</f>
        <v>18</v>
      </c>
      <c r="O55" s="95" t="e">
        <f>SUM(#REF!,#REF!,#REF!,#REF!,M55)</f>
        <v>#REF!</v>
      </c>
      <c r="P55" s="95">
        <v>50</v>
      </c>
      <c r="Q55" s="95">
        <v>9.6</v>
      </c>
      <c r="R55" s="95"/>
      <c r="S55" s="95">
        <v>1</v>
      </c>
      <c r="T55" s="95">
        <v>5</v>
      </c>
      <c r="U55" s="89">
        <v>20</v>
      </c>
      <c r="V55" s="109">
        <v>0.5</v>
      </c>
      <c r="W55" s="121">
        <f t="shared" si="34"/>
        <v>40.2</v>
      </c>
      <c r="X55" s="95">
        <f aca="true" t="shared" si="41" ref="X55:X60">SUM(E55,J55,N55,V55)</f>
        <v>31</v>
      </c>
      <c r="Y55" s="127">
        <f aca="true" t="shared" si="42" ref="Y55:Y60">K55+R55</f>
        <v>9.2</v>
      </c>
    </row>
    <row r="56" spans="1:25" s="5" customFormat="1" ht="18.75" customHeight="1">
      <c r="A56" s="99" t="s">
        <v>70</v>
      </c>
      <c r="B56" s="97">
        <v>0.6</v>
      </c>
      <c r="C56" s="87">
        <v>173</v>
      </c>
      <c r="D56" s="98">
        <v>24.4</v>
      </c>
      <c r="E56" s="98">
        <f t="shared" si="37"/>
        <v>4</v>
      </c>
      <c r="F56" s="89"/>
      <c r="G56" s="89"/>
      <c r="H56" s="95">
        <v>80</v>
      </c>
      <c r="I56" s="95">
        <v>95.5</v>
      </c>
      <c r="J56" s="110">
        <f t="shared" si="38"/>
        <v>32.2</v>
      </c>
      <c r="K56" s="110">
        <f t="shared" si="39"/>
        <v>30.5</v>
      </c>
      <c r="L56" s="111">
        <v>373</v>
      </c>
      <c r="M56" s="111">
        <v>124</v>
      </c>
      <c r="N56" s="112">
        <f t="shared" si="40"/>
        <v>44.7</v>
      </c>
      <c r="O56" s="95" t="e">
        <f>SUM(#REF!,#REF!,#REF!,#REF!,M56)</f>
        <v>#REF!</v>
      </c>
      <c r="P56" s="95">
        <v>50</v>
      </c>
      <c r="Q56" s="95">
        <v>14.4</v>
      </c>
      <c r="R56" s="95"/>
      <c r="S56" s="95">
        <v>1</v>
      </c>
      <c r="T56" s="95">
        <v>5</v>
      </c>
      <c r="U56" s="89">
        <v>37</v>
      </c>
      <c r="V56" s="109">
        <v>1</v>
      </c>
      <c r="W56" s="121">
        <f t="shared" si="34"/>
        <v>112.4</v>
      </c>
      <c r="X56" s="95">
        <f t="shared" si="41"/>
        <v>81.9</v>
      </c>
      <c r="Y56" s="127">
        <f t="shared" si="42"/>
        <v>30.5</v>
      </c>
    </row>
    <row r="57" spans="1:25" s="5" customFormat="1" ht="18.75" customHeight="1">
      <c r="A57" s="99" t="s">
        <v>71</v>
      </c>
      <c r="B57" s="97">
        <v>0.4</v>
      </c>
      <c r="C57" s="87">
        <v>389</v>
      </c>
      <c r="D57" s="98">
        <v>28.1</v>
      </c>
      <c r="E57" s="98">
        <f t="shared" si="37"/>
        <v>4.6</v>
      </c>
      <c r="F57" s="89"/>
      <c r="G57" s="89"/>
      <c r="H57" s="95">
        <v>65</v>
      </c>
      <c r="I57" s="95">
        <v>53.4</v>
      </c>
      <c r="J57" s="110">
        <f t="shared" si="38"/>
        <v>18</v>
      </c>
      <c r="K57" s="110">
        <f t="shared" si="39"/>
        <v>17</v>
      </c>
      <c r="L57" s="111">
        <v>321</v>
      </c>
      <c r="M57" s="111">
        <v>71</v>
      </c>
      <c r="N57" s="112">
        <f t="shared" si="40"/>
        <v>25.6</v>
      </c>
      <c r="O57" s="95" t="e">
        <f>SUM(#REF!,#REF!,#REF!,#REF!,M57)</f>
        <v>#REF!</v>
      </c>
      <c r="P57" s="95">
        <v>60</v>
      </c>
      <c r="Q57" s="95">
        <v>11.5</v>
      </c>
      <c r="R57" s="95"/>
      <c r="S57" s="95">
        <v>1</v>
      </c>
      <c r="T57" s="95">
        <v>5</v>
      </c>
      <c r="U57" s="89">
        <v>30</v>
      </c>
      <c r="V57" s="109">
        <v>0.8</v>
      </c>
      <c r="W57" s="121">
        <f t="shared" si="34"/>
        <v>66</v>
      </c>
      <c r="X57" s="95">
        <f t="shared" si="41"/>
        <v>49</v>
      </c>
      <c r="Y57" s="127">
        <f t="shared" si="42"/>
        <v>17</v>
      </c>
    </row>
    <row r="58" spans="1:25" s="4" customFormat="1" ht="18.75" customHeight="1">
      <c r="A58" s="90" t="s">
        <v>72</v>
      </c>
      <c r="B58" s="100"/>
      <c r="C58" s="85">
        <f aca="true" t="shared" si="43" ref="C58:K58">SUM(C60:C66)</f>
        <v>333</v>
      </c>
      <c r="D58" s="88">
        <f t="shared" si="43"/>
        <v>34.7</v>
      </c>
      <c r="E58" s="88">
        <f t="shared" si="43"/>
        <v>5.7</v>
      </c>
      <c r="F58" s="51"/>
      <c r="G58" s="51"/>
      <c r="H58" s="88">
        <f t="shared" si="43"/>
        <v>260</v>
      </c>
      <c r="I58" s="88">
        <f t="shared" si="43"/>
        <v>176</v>
      </c>
      <c r="J58" s="88">
        <f t="shared" si="43"/>
        <v>59.4</v>
      </c>
      <c r="K58" s="88">
        <f t="shared" si="43"/>
        <v>56.1</v>
      </c>
      <c r="L58" s="88">
        <f aca="true" t="shared" si="44" ref="L58:Y58">SUM(L60:L66)</f>
        <v>1167</v>
      </c>
      <c r="M58" s="88">
        <f t="shared" si="44"/>
        <v>264</v>
      </c>
      <c r="N58" s="88">
        <f t="shared" si="44"/>
        <v>95.1</v>
      </c>
      <c r="O58" s="88" t="e">
        <f t="shared" si="44"/>
        <v>#REF!</v>
      </c>
      <c r="P58" s="88">
        <f t="shared" si="44"/>
        <v>640</v>
      </c>
      <c r="Q58" s="119">
        <f t="shared" si="44"/>
        <v>101.3</v>
      </c>
      <c r="R58" s="119">
        <f t="shared" si="44"/>
        <v>0</v>
      </c>
      <c r="S58" s="88">
        <f t="shared" si="44"/>
        <v>6</v>
      </c>
      <c r="T58" s="88">
        <f t="shared" si="44"/>
        <v>30</v>
      </c>
      <c r="U58" s="88">
        <f t="shared" si="44"/>
        <v>1046</v>
      </c>
      <c r="V58" s="119">
        <f t="shared" si="44"/>
        <v>27.3</v>
      </c>
      <c r="W58" s="91">
        <f t="shared" si="44"/>
        <v>243.6</v>
      </c>
      <c r="X58" s="91">
        <f t="shared" si="44"/>
        <v>187.5</v>
      </c>
      <c r="Y58" s="125">
        <f t="shared" si="44"/>
        <v>56.1</v>
      </c>
    </row>
    <row r="59" spans="1:25" s="5" customFormat="1" ht="18.75" customHeight="1">
      <c r="A59" s="92" t="s">
        <v>73</v>
      </c>
      <c r="B59" s="97"/>
      <c r="C59" s="97"/>
      <c r="D59" s="94"/>
      <c r="E59" s="98"/>
      <c r="F59" s="89"/>
      <c r="G59" s="89"/>
      <c r="H59" s="95"/>
      <c r="I59" s="95"/>
      <c r="J59" s="110"/>
      <c r="K59" s="110"/>
      <c r="L59" s="95"/>
      <c r="M59" s="95"/>
      <c r="N59" s="112"/>
      <c r="O59" s="95"/>
      <c r="P59" s="95"/>
      <c r="Q59" s="95"/>
      <c r="R59" s="95"/>
      <c r="S59" s="95"/>
      <c r="T59" s="95"/>
      <c r="U59" s="89"/>
      <c r="V59" s="109"/>
      <c r="W59" s="95"/>
      <c r="X59" s="95"/>
      <c r="Y59" s="127"/>
    </row>
    <row r="60" spans="1:25" s="5" customFormat="1" ht="18.75" customHeight="1">
      <c r="A60" s="96" t="s">
        <v>28</v>
      </c>
      <c r="B60" s="97">
        <v>0.2</v>
      </c>
      <c r="C60" s="87">
        <v>0</v>
      </c>
      <c r="D60" s="98">
        <v>0</v>
      </c>
      <c r="E60" s="98">
        <f t="shared" si="37"/>
        <v>0</v>
      </c>
      <c r="F60" s="89"/>
      <c r="G60" s="89"/>
      <c r="H60" s="95">
        <v>0</v>
      </c>
      <c r="I60" s="95">
        <v>0</v>
      </c>
      <c r="J60" s="110">
        <f t="shared" si="38"/>
        <v>0</v>
      </c>
      <c r="K60" s="110">
        <f t="shared" si="39"/>
        <v>0</v>
      </c>
      <c r="L60" s="111"/>
      <c r="M60" s="111">
        <v>0</v>
      </c>
      <c r="N60" s="112">
        <f t="shared" si="40"/>
        <v>0</v>
      </c>
      <c r="O60" s="95" t="e">
        <f>SUM(#REF!,#REF!,#REF!,#REF!,M60)</f>
        <v>#REF!</v>
      </c>
      <c r="P60" s="95">
        <v>0</v>
      </c>
      <c r="Q60" s="95">
        <v>0</v>
      </c>
      <c r="R60" s="95"/>
      <c r="S60" s="95">
        <v>0</v>
      </c>
      <c r="T60" s="95">
        <v>0</v>
      </c>
      <c r="U60" s="89"/>
      <c r="V60" s="109">
        <v>0</v>
      </c>
      <c r="W60" s="121">
        <f aca="true" t="shared" si="45" ref="W60:W66">SUM(X60:Y60)</f>
        <v>0</v>
      </c>
      <c r="X60" s="95">
        <f t="shared" si="41"/>
        <v>0</v>
      </c>
      <c r="Y60" s="127">
        <f t="shared" si="42"/>
        <v>0</v>
      </c>
    </row>
    <row r="61" spans="1:25" s="5" customFormat="1" ht="18.75" customHeight="1">
      <c r="A61" s="96" t="s">
        <v>74</v>
      </c>
      <c r="B61" s="97">
        <v>0.2</v>
      </c>
      <c r="C61" s="87">
        <v>42</v>
      </c>
      <c r="D61" s="98">
        <v>1.3</v>
      </c>
      <c r="E61" s="98">
        <f aca="true" t="shared" si="46" ref="E61:E66">ROUND(D61*303/1848,1)</f>
        <v>0.2</v>
      </c>
      <c r="F61" s="89"/>
      <c r="G61" s="89"/>
      <c r="H61" s="95">
        <v>58</v>
      </c>
      <c r="I61" s="95">
        <v>23.1</v>
      </c>
      <c r="J61" s="110">
        <f aca="true" t="shared" si="47" ref="J61:J66">ROUND(I61*(2074-139.7)/(6029.7-300),1)</f>
        <v>7.8</v>
      </c>
      <c r="K61" s="110">
        <f aca="true" t="shared" si="48" ref="K61:K66">ROUND(I61*(1987.9-160.3)/(6029.7-300),1)</f>
        <v>7.4</v>
      </c>
      <c r="L61" s="111">
        <v>286</v>
      </c>
      <c r="M61" s="111">
        <v>34</v>
      </c>
      <c r="N61" s="112">
        <f aca="true" t="shared" si="49" ref="N61:N66">ROUND(M61/(6280-328)*(2473-328),1)</f>
        <v>12.3</v>
      </c>
      <c r="O61" s="95" t="e">
        <f>SUM(#REF!,#REF!,#REF!,#REF!,M61)</f>
        <v>#REF!</v>
      </c>
      <c r="P61" s="95">
        <v>92</v>
      </c>
      <c r="Q61" s="95">
        <v>8.8</v>
      </c>
      <c r="R61" s="95"/>
      <c r="S61" s="95">
        <v>1</v>
      </c>
      <c r="T61" s="95">
        <v>5</v>
      </c>
      <c r="U61" s="89">
        <v>129</v>
      </c>
      <c r="V61" s="109">
        <v>3.4</v>
      </c>
      <c r="W61" s="121">
        <f t="shared" si="45"/>
        <v>31.1</v>
      </c>
      <c r="X61" s="95">
        <f aca="true" t="shared" si="50" ref="X61:X66">SUM(E61,J61,N61,V61)</f>
        <v>23.7</v>
      </c>
      <c r="Y61" s="127">
        <f aca="true" t="shared" si="51" ref="Y61:Y66">K61+R61</f>
        <v>7.4</v>
      </c>
    </row>
    <row r="62" spans="1:25" s="5" customFormat="1" ht="18.75" customHeight="1">
      <c r="A62" s="96" t="s">
        <v>75</v>
      </c>
      <c r="B62" s="97">
        <v>0.2</v>
      </c>
      <c r="C62" s="87">
        <v>16</v>
      </c>
      <c r="D62" s="98">
        <v>0.9</v>
      </c>
      <c r="E62" s="98">
        <f t="shared" si="46"/>
        <v>0.1</v>
      </c>
      <c r="F62" s="89"/>
      <c r="G62" s="89"/>
      <c r="H62" s="95">
        <v>49</v>
      </c>
      <c r="I62" s="95">
        <v>19.7</v>
      </c>
      <c r="J62" s="110">
        <f t="shared" si="47"/>
        <v>6.7</v>
      </c>
      <c r="K62" s="110">
        <f t="shared" si="48"/>
        <v>6.3</v>
      </c>
      <c r="L62" s="111">
        <v>127</v>
      </c>
      <c r="M62" s="111">
        <v>15</v>
      </c>
      <c r="N62" s="112">
        <f t="shared" si="49"/>
        <v>5.4</v>
      </c>
      <c r="O62" s="95" t="e">
        <f>SUM(#REF!,#REF!,#REF!,#REF!,M62)</f>
        <v>#REF!</v>
      </c>
      <c r="P62" s="95">
        <v>120</v>
      </c>
      <c r="Q62" s="95">
        <v>11.5</v>
      </c>
      <c r="R62" s="95"/>
      <c r="S62" s="95">
        <v>1</v>
      </c>
      <c r="T62" s="95">
        <v>5</v>
      </c>
      <c r="U62" s="89">
        <v>164</v>
      </c>
      <c r="V62" s="109">
        <v>4.3</v>
      </c>
      <c r="W62" s="121">
        <f t="shared" si="45"/>
        <v>22.8</v>
      </c>
      <c r="X62" s="95">
        <f t="shared" si="50"/>
        <v>16.5</v>
      </c>
      <c r="Y62" s="127">
        <f t="shared" si="51"/>
        <v>6.3</v>
      </c>
    </row>
    <row r="63" spans="1:25" s="5" customFormat="1" ht="18.75" customHeight="1">
      <c r="A63" s="96" t="s">
        <v>76</v>
      </c>
      <c r="B63" s="97">
        <v>0.2</v>
      </c>
      <c r="C63" s="87">
        <v>10</v>
      </c>
      <c r="D63" s="98">
        <v>0.4</v>
      </c>
      <c r="E63" s="98">
        <f t="shared" si="46"/>
        <v>0.1</v>
      </c>
      <c r="F63" s="89"/>
      <c r="G63" s="89"/>
      <c r="H63" s="95">
        <v>24</v>
      </c>
      <c r="I63" s="95">
        <v>9.6</v>
      </c>
      <c r="J63" s="110">
        <f t="shared" si="47"/>
        <v>3.2</v>
      </c>
      <c r="K63" s="110">
        <f t="shared" si="48"/>
        <v>3.1</v>
      </c>
      <c r="L63" s="111">
        <v>119</v>
      </c>
      <c r="M63" s="111">
        <v>14</v>
      </c>
      <c r="N63" s="112">
        <f t="shared" si="49"/>
        <v>5</v>
      </c>
      <c r="O63" s="95" t="e">
        <f>SUM(#REF!,#REF!,#REF!,#REF!,M63)</f>
        <v>#REF!</v>
      </c>
      <c r="P63" s="95">
        <v>128</v>
      </c>
      <c r="Q63" s="95">
        <v>12.3</v>
      </c>
      <c r="R63" s="95"/>
      <c r="S63" s="95">
        <v>1</v>
      </c>
      <c r="T63" s="95">
        <v>5</v>
      </c>
      <c r="U63" s="89">
        <v>4</v>
      </c>
      <c r="V63" s="109">
        <v>0.1</v>
      </c>
      <c r="W63" s="121">
        <f t="shared" si="45"/>
        <v>11.5</v>
      </c>
      <c r="X63" s="95">
        <f t="shared" si="50"/>
        <v>8.4</v>
      </c>
      <c r="Y63" s="127">
        <f t="shared" si="51"/>
        <v>3.1</v>
      </c>
    </row>
    <row r="64" spans="1:25" s="5" customFormat="1" ht="18.75" customHeight="1">
      <c r="A64" s="99" t="s">
        <v>77</v>
      </c>
      <c r="B64" s="97">
        <v>0.4</v>
      </c>
      <c r="C64" s="87">
        <v>233</v>
      </c>
      <c r="D64" s="98">
        <v>27.8</v>
      </c>
      <c r="E64" s="98">
        <f t="shared" si="46"/>
        <v>4.6</v>
      </c>
      <c r="F64" s="89"/>
      <c r="G64" s="89"/>
      <c r="H64" s="95">
        <v>75</v>
      </c>
      <c r="I64" s="95">
        <v>59.4</v>
      </c>
      <c r="J64" s="110">
        <f t="shared" si="47"/>
        <v>20.1</v>
      </c>
      <c r="K64" s="110">
        <f t="shared" si="48"/>
        <v>18.9</v>
      </c>
      <c r="L64" s="111">
        <v>238</v>
      </c>
      <c r="M64" s="111">
        <v>57</v>
      </c>
      <c r="N64" s="112">
        <f t="shared" si="49"/>
        <v>20.5</v>
      </c>
      <c r="O64" s="95" t="e">
        <f>SUM(#REF!,#REF!,#REF!,#REF!,M64)</f>
        <v>#REF!</v>
      </c>
      <c r="P64" s="95">
        <v>184</v>
      </c>
      <c r="Q64" s="95">
        <v>35.3</v>
      </c>
      <c r="R64" s="95"/>
      <c r="S64" s="95">
        <v>1</v>
      </c>
      <c r="T64" s="95">
        <v>5</v>
      </c>
      <c r="U64" s="89">
        <v>280</v>
      </c>
      <c r="V64" s="109">
        <v>7.3</v>
      </c>
      <c r="W64" s="121">
        <f t="shared" si="45"/>
        <v>71.4</v>
      </c>
      <c r="X64" s="95">
        <f t="shared" si="50"/>
        <v>52.5</v>
      </c>
      <c r="Y64" s="127">
        <f t="shared" si="51"/>
        <v>18.9</v>
      </c>
    </row>
    <row r="65" spans="1:25" s="5" customFormat="1" ht="18.75" customHeight="1">
      <c r="A65" s="99" t="s">
        <v>78</v>
      </c>
      <c r="B65" s="97">
        <v>0.6</v>
      </c>
      <c r="C65" s="87">
        <v>22</v>
      </c>
      <c r="D65" s="98">
        <v>2.4</v>
      </c>
      <c r="E65" s="98">
        <f t="shared" si="46"/>
        <v>0.4</v>
      </c>
      <c r="F65" s="89"/>
      <c r="G65" s="89"/>
      <c r="H65" s="95">
        <v>45</v>
      </c>
      <c r="I65" s="95">
        <v>53.4</v>
      </c>
      <c r="J65" s="110">
        <f t="shared" si="47"/>
        <v>18</v>
      </c>
      <c r="K65" s="110">
        <f t="shared" si="48"/>
        <v>17</v>
      </c>
      <c r="L65" s="111">
        <v>265</v>
      </c>
      <c r="M65" s="111">
        <v>96</v>
      </c>
      <c r="N65" s="112">
        <f t="shared" si="49"/>
        <v>34.6</v>
      </c>
      <c r="O65" s="95" t="e">
        <f>SUM(#REF!,#REF!,#REF!,#REF!,M65)</f>
        <v>#REF!</v>
      </c>
      <c r="P65" s="95">
        <v>76</v>
      </c>
      <c r="Q65" s="95">
        <v>21.9</v>
      </c>
      <c r="R65" s="95"/>
      <c r="S65" s="95">
        <v>1</v>
      </c>
      <c r="T65" s="95">
        <v>5</v>
      </c>
      <c r="U65" s="89">
        <v>379</v>
      </c>
      <c r="V65" s="109">
        <v>9.9</v>
      </c>
      <c r="W65" s="121">
        <f t="shared" si="45"/>
        <v>79.9</v>
      </c>
      <c r="X65" s="95">
        <f t="shared" si="50"/>
        <v>62.9</v>
      </c>
      <c r="Y65" s="127">
        <f t="shared" si="51"/>
        <v>17</v>
      </c>
    </row>
    <row r="66" spans="1:25" s="5" customFormat="1" ht="18.75" customHeight="1">
      <c r="A66" s="99" t="s">
        <v>79</v>
      </c>
      <c r="B66" s="97">
        <v>0.6</v>
      </c>
      <c r="C66" s="87">
        <v>10</v>
      </c>
      <c r="D66" s="98">
        <v>1.9</v>
      </c>
      <c r="E66" s="98">
        <f t="shared" si="46"/>
        <v>0.3</v>
      </c>
      <c r="F66" s="89"/>
      <c r="G66" s="89"/>
      <c r="H66" s="95">
        <v>9</v>
      </c>
      <c r="I66" s="95">
        <v>10.8</v>
      </c>
      <c r="J66" s="110">
        <f t="shared" si="47"/>
        <v>3.6</v>
      </c>
      <c r="K66" s="110">
        <f t="shared" si="48"/>
        <v>3.4</v>
      </c>
      <c r="L66" s="111">
        <v>132</v>
      </c>
      <c r="M66" s="111">
        <v>48</v>
      </c>
      <c r="N66" s="112">
        <f t="shared" si="49"/>
        <v>17.3</v>
      </c>
      <c r="O66" s="95" t="e">
        <f>SUM(#REF!,#REF!,#REF!,#REF!,M66)</f>
        <v>#REF!</v>
      </c>
      <c r="P66" s="95">
        <v>40</v>
      </c>
      <c r="Q66" s="95">
        <v>11.5</v>
      </c>
      <c r="R66" s="95"/>
      <c r="S66" s="95">
        <v>1</v>
      </c>
      <c r="T66" s="95">
        <v>5</v>
      </c>
      <c r="U66" s="89">
        <v>90</v>
      </c>
      <c r="V66" s="109">
        <v>2.3</v>
      </c>
      <c r="W66" s="121">
        <f t="shared" si="45"/>
        <v>26.9</v>
      </c>
      <c r="X66" s="95">
        <f t="shared" si="50"/>
        <v>23.5</v>
      </c>
      <c r="Y66" s="127">
        <f t="shared" si="51"/>
        <v>3.4</v>
      </c>
    </row>
    <row r="67" spans="1:25" s="4" customFormat="1" ht="18.75" customHeight="1">
      <c r="A67" s="90" t="s">
        <v>80</v>
      </c>
      <c r="B67" s="100"/>
      <c r="C67" s="85">
        <f aca="true" t="shared" si="52" ref="C67:K67">SUM(C69:C78)</f>
        <v>732</v>
      </c>
      <c r="D67" s="88">
        <f t="shared" si="52"/>
        <v>75.7</v>
      </c>
      <c r="E67" s="88">
        <f t="shared" si="52"/>
        <v>12.5</v>
      </c>
      <c r="F67" s="51"/>
      <c r="G67" s="51"/>
      <c r="H67" s="88">
        <f t="shared" si="52"/>
        <v>520</v>
      </c>
      <c r="I67" s="88">
        <f t="shared" si="52"/>
        <v>609.7</v>
      </c>
      <c r="J67" s="88">
        <f t="shared" si="52"/>
        <v>205.8</v>
      </c>
      <c r="K67" s="88">
        <f t="shared" si="52"/>
        <v>194.4</v>
      </c>
      <c r="L67" s="88">
        <f aca="true" t="shared" si="53" ref="L67:Y67">SUM(L69:L78)</f>
        <v>2214</v>
      </c>
      <c r="M67" s="88">
        <f t="shared" si="53"/>
        <v>861</v>
      </c>
      <c r="N67" s="88">
        <f t="shared" si="53"/>
        <v>310.4</v>
      </c>
      <c r="O67" s="88" t="e">
        <f t="shared" si="53"/>
        <v>#REF!</v>
      </c>
      <c r="P67" s="88">
        <f t="shared" si="53"/>
        <v>699</v>
      </c>
      <c r="Q67" s="119">
        <f t="shared" si="53"/>
        <v>207.4</v>
      </c>
      <c r="R67" s="119">
        <f t="shared" si="53"/>
        <v>0</v>
      </c>
      <c r="S67" s="88">
        <f t="shared" si="53"/>
        <v>10</v>
      </c>
      <c r="T67" s="88">
        <f t="shared" si="53"/>
        <v>50</v>
      </c>
      <c r="U67" s="88">
        <f t="shared" si="53"/>
        <v>1357</v>
      </c>
      <c r="V67" s="119">
        <f t="shared" si="53"/>
        <v>35.3</v>
      </c>
      <c r="W67" s="91">
        <f t="shared" si="53"/>
        <v>758.4</v>
      </c>
      <c r="X67" s="91">
        <f t="shared" si="53"/>
        <v>564</v>
      </c>
      <c r="Y67" s="125">
        <f t="shared" si="53"/>
        <v>194.4</v>
      </c>
    </row>
    <row r="68" spans="1:25" s="5" customFormat="1" ht="18.75" customHeight="1">
      <c r="A68" s="92" t="s">
        <v>81</v>
      </c>
      <c r="B68" s="97"/>
      <c r="C68" s="97"/>
      <c r="D68" s="94"/>
      <c r="E68" s="98"/>
      <c r="F68" s="89"/>
      <c r="G68" s="89"/>
      <c r="H68" s="95"/>
      <c r="I68" s="95"/>
      <c r="J68" s="110"/>
      <c r="K68" s="110"/>
      <c r="L68" s="95"/>
      <c r="M68" s="95"/>
      <c r="N68" s="112"/>
      <c r="O68" s="95"/>
      <c r="P68" s="95"/>
      <c r="Q68" s="95"/>
      <c r="R68" s="95"/>
      <c r="S68" s="95"/>
      <c r="T68" s="95"/>
      <c r="U68" s="89"/>
      <c r="V68" s="109"/>
      <c r="W68" s="95"/>
      <c r="X68" s="95"/>
      <c r="Y68" s="127"/>
    </row>
    <row r="69" spans="1:25" s="5" customFormat="1" ht="18.75" customHeight="1">
      <c r="A69" s="101" t="s">
        <v>28</v>
      </c>
      <c r="B69" s="97">
        <v>0.6</v>
      </c>
      <c r="C69" s="87">
        <v>32</v>
      </c>
      <c r="D69" s="98">
        <v>3</v>
      </c>
      <c r="E69" s="98">
        <f>ROUND(D69*303/1848,1)</f>
        <v>0.5</v>
      </c>
      <c r="F69" s="89"/>
      <c r="G69" s="89"/>
      <c r="H69" s="95">
        <v>15</v>
      </c>
      <c r="I69" s="95">
        <v>17.9</v>
      </c>
      <c r="J69" s="110">
        <f>ROUND(I69*(2074-139.7)/(6029.7-300),1)</f>
        <v>6</v>
      </c>
      <c r="K69" s="110">
        <f>ROUND(I69*(1987.9-160.3)/(6029.7-300),1)</f>
        <v>5.7</v>
      </c>
      <c r="L69" s="111">
        <v>101</v>
      </c>
      <c r="M69" s="111">
        <v>36</v>
      </c>
      <c r="N69" s="112">
        <f>ROUND(M69/(6280-328)*(2473-328),1)</f>
        <v>13</v>
      </c>
      <c r="O69" s="95" t="e">
        <f>SUM(#REF!,#REF!,#REF!,#REF!,M69)</f>
        <v>#REF!</v>
      </c>
      <c r="P69" s="95">
        <v>38</v>
      </c>
      <c r="Q69" s="95">
        <v>10.9</v>
      </c>
      <c r="R69" s="95"/>
      <c r="S69" s="95">
        <v>1</v>
      </c>
      <c r="T69" s="95">
        <v>5</v>
      </c>
      <c r="U69" s="89">
        <v>41</v>
      </c>
      <c r="V69" s="109">
        <v>1.1</v>
      </c>
      <c r="W69" s="121">
        <f aca="true" t="shared" si="54" ref="W69:W78">SUM(X69:Y69)</f>
        <v>26.3</v>
      </c>
      <c r="X69" s="95">
        <f>SUM(E69,J69,N69,V69)</f>
        <v>20.6</v>
      </c>
      <c r="Y69" s="127">
        <f>K69+R69</f>
        <v>5.7</v>
      </c>
    </row>
    <row r="70" spans="1:25" s="5" customFormat="1" ht="18.75" customHeight="1">
      <c r="A70" s="96" t="s">
        <v>82</v>
      </c>
      <c r="B70" s="97">
        <v>0.6</v>
      </c>
      <c r="C70" s="87">
        <v>98</v>
      </c>
      <c r="D70" s="98">
        <v>13.8</v>
      </c>
      <c r="E70" s="98">
        <f aca="true" t="shared" si="55" ref="E70:E78">ROUND(D70*303/1848,1)</f>
        <v>2.3</v>
      </c>
      <c r="F70" s="89"/>
      <c r="G70" s="89"/>
      <c r="H70" s="95">
        <v>34</v>
      </c>
      <c r="I70" s="95">
        <v>36.9</v>
      </c>
      <c r="J70" s="110">
        <f aca="true" t="shared" si="56" ref="J70:J78">ROUND(I70*(2074-139.7)/(6029.7-300),1)</f>
        <v>12.5</v>
      </c>
      <c r="K70" s="110">
        <f aca="true" t="shared" si="57" ref="K70:K78">ROUND(I70*(1987.9-160.3)/(6029.7-300),1)</f>
        <v>11.8</v>
      </c>
      <c r="L70" s="111">
        <v>259</v>
      </c>
      <c r="M70" s="111">
        <v>94</v>
      </c>
      <c r="N70" s="112">
        <f aca="true" t="shared" si="58" ref="N70:N78">ROUND(M70/(6280-328)*(2473-328),1)</f>
        <v>33.9</v>
      </c>
      <c r="O70" s="95" t="e">
        <f>SUM(#REF!,#REF!,#REF!,#REF!,M70)</f>
        <v>#REF!</v>
      </c>
      <c r="P70" s="95">
        <v>60</v>
      </c>
      <c r="Q70" s="95">
        <v>17.3</v>
      </c>
      <c r="R70" s="95"/>
      <c r="S70" s="95">
        <v>1</v>
      </c>
      <c r="T70" s="95">
        <v>5</v>
      </c>
      <c r="U70" s="89">
        <v>58</v>
      </c>
      <c r="V70" s="109">
        <v>1.5</v>
      </c>
      <c r="W70" s="121">
        <f t="shared" si="54"/>
        <v>62</v>
      </c>
      <c r="X70" s="95">
        <f aca="true" t="shared" si="59" ref="X70:X78">SUM(E70,J70,N70,V70)</f>
        <v>50.2</v>
      </c>
      <c r="Y70" s="127">
        <f aca="true" t="shared" si="60" ref="Y70:Y78">K70+R70</f>
        <v>11.8</v>
      </c>
    </row>
    <row r="71" spans="1:25" s="5" customFormat="1" ht="18.75" customHeight="1">
      <c r="A71" s="96" t="s">
        <v>83</v>
      </c>
      <c r="B71" s="97">
        <v>0.6</v>
      </c>
      <c r="C71" s="87">
        <v>89</v>
      </c>
      <c r="D71" s="98">
        <v>4.2</v>
      </c>
      <c r="E71" s="98">
        <f t="shared" si="55"/>
        <v>0.7</v>
      </c>
      <c r="F71" s="89"/>
      <c r="G71" s="89"/>
      <c r="H71" s="95">
        <v>47</v>
      </c>
      <c r="I71" s="95">
        <v>55.6</v>
      </c>
      <c r="J71" s="110">
        <f t="shared" si="56"/>
        <v>18.8</v>
      </c>
      <c r="K71" s="110">
        <f t="shared" si="57"/>
        <v>17.7</v>
      </c>
      <c r="L71" s="111">
        <v>265</v>
      </c>
      <c r="M71" s="111">
        <v>96</v>
      </c>
      <c r="N71" s="112">
        <f t="shared" si="58"/>
        <v>34.6</v>
      </c>
      <c r="O71" s="95" t="e">
        <f>SUM(#REF!,#REF!,#REF!,#REF!,M71)</f>
        <v>#REF!</v>
      </c>
      <c r="P71" s="95">
        <v>78</v>
      </c>
      <c r="Q71" s="95">
        <v>22.5</v>
      </c>
      <c r="R71" s="95"/>
      <c r="S71" s="95">
        <v>1</v>
      </c>
      <c r="T71" s="95">
        <v>5</v>
      </c>
      <c r="U71" s="89">
        <v>107</v>
      </c>
      <c r="V71" s="109">
        <v>2.8</v>
      </c>
      <c r="W71" s="121">
        <f t="shared" si="54"/>
        <v>74.6</v>
      </c>
      <c r="X71" s="95">
        <f t="shared" si="59"/>
        <v>56.9</v>
      </c>
      <c r="Y71" s="127">
        <f t="shared" si="60"/>
        <v>17.7</v>
      </c>
    </row>
    <row r="72" spans="1:25" s="5" customFormat="1" ht="18.75" customHeight="1">
      <c r="A72" s="99" t="s">
        <v>84</v>
      </c>
      <c r="B72" s="97">
        <v>0.8</v>
      </c>
      <c r="C72" s="87">
        <v>77</v>
      </c>
      <c r="D72" s="98">
        <v>8.2</v>
      </c>
      <c r="E72" s="98">
        <f t="shared" si="55"/>
        <v>1.3</v>
      </c>
      <c r="F72" s="89"/>
      <c r="G72" s="89"/>
      <c r="H72" s="95">
        <v>66</v>
      </c>
      <c r="I72" s="95">
        <v>105.2</v>
      </c>
      <c r="J72" s="110">
        <f t="shared" si="56"/>
        <v>35.5</v>
      </c>
      <c r="K72" s="110">
        <f t="shared" si="57"/>
        <v>33.6</v>
      </c>
      <c r="L72" s="111">
        <v>194</v>
      </c>
      <c r="M72" s="111">
        <v>93</v>
      </c>
      <c r="N72" s="112">
        <f t="shared" si="58"/>
        <v>33.5</v>
      </c>
      <c r="O72" s="95" t="e">
        <f>SUM(#REF!,#REF!,#REF!,#REF!,M72)</f>
        <v>#REF!</v>
      </c>
      <c r="P72" s="95">
        <v>50</v>
      </c>
      <c r="Q72" s="95">
        <v>19.2</v>
      </c>
      <c r="R72" s="95"/>
      <c r="S72" s="95">
        <v>1</v>
      </c>
      <c r="T72" s="95">
        <v>5</v>
      </c>
      <c r="U72" s="89">
        <v>138</v>
      </c>
      <c r="V72" s="109">
        <v>3.6</v>
      </c>
      <c r="W72" s="121">
        <f t="shared" si="54"/>
        <v>107.5</v>
      </c>
      <c r="X72" s="95">
        <f t="shared" si="59"/>
        <v>73.9</v>
      </c>
      <c r="Y72" s="127">
        <f t="shared" si="60"/>
        <v>33.6</v>
      </c>
    </row>
    <row r="73" spans="1:25" s="5" customFormat="1" ht="18.75" customHeight="1">
      <c r="A73" s="99" t="s">
        <v>85</v>
      </c>
      <c r="B73" s="97">
        <v>0.6</v>
      </c>
      <c r="C73" s="87">
        <v>94</v>
      </c>
      <c r="D73" s="98">
        <v>12.6</v>
      </c>
      <c r="E73" s="98">
        <f t="shared" si="55"/>
        <v>2.1</v>
      </c>
      <c r="F73" s="89"/>
      <c r="G73" s="89"/>
      <c r="H73" s="95">
        <v>115</v>
      </c>
      <c r="I73" s="95">
        <v>136.2</v>
      </c>
      <c r="J73" s="110">
        <f t="shared" si="56"/>
        <v>46</v>
      </c>
      <c r="K73" s="110">
        <f t="shared" si="57"/>
        <v>43.4</v>
      </c>
      <c r="L73" s="111">
        <v>387</v>
      </c>
      <c r="M73" s="111">
        <v>140</v>
      </c>
      <c r="N73" s="112">
        <f t="shared" si="58"/>
        <v>50.5</v>
      </c>
      <c r="O73" s="95" t="e">
        <f>SUM(#REF!,#REF!,#REF!,#REF!,M73)</f>
        <v>#REF!</v>
      </c>
      <c r="P73" s="95">
        <v>186</v>
      </c>
      <c r="Q73" s="95">
        <v>53.6</v>
      </c>
      <c r="R73" s="95"/>
      <c r="S73" s="95">
        <v>1</v>
      </c>
      <c r="T73" s="95">
        <v>5</v>
      </c>
      <c r="U73" s="89">
        <v>263</v>
      </c>
      <c r="V73" s="109">
        <v>6.8</v>
      </c>
      <c r="W73" s="121">
        <f t="shared" si="54"/>
        <v>148.8</v>
      </c>
      <c r="X73" s="95">
        <f t="shared" si="59"/>
        <v>105.4</v>
      </c>
      <c r="Y73" s="127">
        <f t="shared" si="60"/>
        <v>43.4</v>
      </c>
    </row>
    <row r="74" spans="1:25" s="5" customFormat="1" ht="18.75" customHeight="1">
      <c r="A74" s="99" t="s">
        <v>86</v>
      </c>
      <c r="B74" s="97">
        <v>0.4</v>
      </c>
      <c r="C74" s="87">
        <v>107</v>
      </c>
      <c r="D74" s="98">
        <v>2.9</v>
      </c>
      <c r="E74" s="98">
        <f t="shared" si="55"/>
        <v>0.5</v>
      </c>
      <c r="F74" s="89"/>
      <c r="G74" s="89"/>
      <c r="H74" s="95">
        <v>70</v>
      </c>
      <c r="I74" s="95">
        <v>55.8</v>
      </c>
      <c r="J74" s="110">
        <f t="shared" si="56"/>
        <v>18.8</v>
      </c>
      <c r="K74" s="110">
        <f t="shared" si="57"/>
        <v>17.8</v>
      </c>
      <c r="L74" s="111">
        <v>202</v>
      </c>
      <c r="M74" s="111">
        <v>49</v>
      </c>
      <c r="N74" s="112">
        <f t="shared" si="58"/>
        <v>17.7</v>
      </c>
      <c r="O74" s="95" t="e">
        <f>SUM(#REF!,#REF!,#REF!,#REF!,M74)</f>
        <v>#REF!</v>
      </c>
      <c r="P74" s="95">
        <v>90</v>
      </c>
      <c r="Q74" s="95">
        <v>17.3</v>
      </c>
      <c r="R74" s="95"/>
      <c r="S74" s="95">
        <v>1</v>
      </c>
      <c r="T74" s="95">
        <v>5</v>
      </c>
      <c r="U74" s="89">
        <v>296</v>
      </c>
      <c r="V74" s="109">
        <v>7.7</v>
      </c>
      <c r="W74" s="121">
        <f t="shared" si="54"/>
        <v>62.5</v>
      </c>
      <c r="X74" s="95">
        <f t="shared" si="59"/>
        <v>44.7</v>
      </c>
      <c r="Y74" s="127">
        <f t="shared" si="60"/>
        <v>17.8</v>
      </c>
    </row>
    <row r="75" spans="1:25" s="5" customFormat="1" ht="18.75" customHeight="1">
      <c r="A75" s="99" t="s">
        <v>87</v>
      </c>
      <c r="B75" s="97">
        <v>0.4</v>
      </c>
      <c r="C75" s="87">
        <v>69</v>
      </c>
      <c r="D75" s="98">
        <v>4.2</v>
      </c>
      <c r="E75" s="98">
        <f t="shared" si="55"/>
        <v>0.7</v>
      </c>
      <c r="F75" s="89"/>
      <c r="G75" s="89"/>
      <c r="H75" s="95">
        <v>82</v>
      </c>
      <c r="I75" s="95">
        <v>65.6</v>
      </c>
      <c r="J75" s="110">
        <f t="shared" si="56"/>
        <v>22.1</v>
      </c>
      <c r="K75" s="110">
        <f t="shared" si="57"/>
        <v>20.9</v>
      </c>
      <c r="L75" s="111">
        <v>157</v>
      </c>
      <c r="M75" s="111">
        <v>38</v>
      </c>
      <c r="N75" s="112">
        <f t="shared" si="58"/>
        <v>13.7</v>
      </c>
      <c r="O75" s="95" t="e">
        <f>SUM(#REF!,#REF!,#REF!,#REF!,M75)</f>
        <v>#REF!</v>
      </c>
      <c r="P75" s="95">
        <v>50</v>
      </c>
      <c r="Q75" s="95">
        <v>9.6</v>
      </c>
      <c r="R75" s="95"/>
      <c r="S75" s="95">
        <v>1</v>
      </c>
      <c r="T75" s="95">
        <v>5</v>
      </c>
      <c r="U75" s="89">
        <v>163</v>
      </c>
      <c r="V75" s="109">
        <v>4.2</v>
      </c>
      <c r="W75" s="121">
        <f t="shared" si="54"/>
        <v>61.6</v>
      </c>
      <c r="X75" s="95">
        <f t="shared" si="59"/>
        <v>40.7</v>
      </c>
      <c r="Y75" s="127">
        <f t="shared" si="60"/>
        <v>20.9</v>
      </c>
    </row>
    <row r="76" spans="1:25" s="5" customFormat="1" ht="18.75" customHeight="1">
      <c r="A76" s="99" t="s">
        <v>88</v>
      </c>
      <c r="B76" s="97">
        <v>0.6</v>
      </c>
      <c r="C76" s="87">
        <v>79</v>
      </c>
      <c r="D76" s="98">
        <v>9</v>
      </c>
      <c r="E76" s="98">
        <f t="shared" si="55"/>
        <v>1.5</v>
      </c>
      <c r="F76" s="89"/>
      <c r="G76" s="89"/>
      <c r="H76" s="95">
        <v>40</v>
      </c>
      <c r="I76" s="95">
        <v>47.4</v>
      </c>
      <c r="J76" s="110">
        <f t="shared" si="56"/>
        <v>16</v>
      </c>
      <c r="K76" s="110">
        <f t="shared" si="57"/>
        <v>15.1</v>
      </c>
      <c r="L76" s="111">
        <v>202</v>
      </c>
      <c r="M76" s="111">
        <v>73</v>
      </c>
      <c r="N76" s="112">
        <f t="shared" si="58"/>
        <v>26.3</v>
      </c>
      <c r="O76" s="95" t="e">
        <f>SUM(#REF!,#REF!,#REF!,#REF!,M76)</f>
        <v>#REF!</v>
      </c>
      <c r="P76" s="95">
        <v>45</v>
      </c>
      <c r="Q76" s="95">
        <v>13</v>
      </c>
      <c r="R76" s="95"/>
      <c r="S76" s="95">
        <v>1</v>
      </c>
      <c r="T76" s="95">
        <v>5</v>
      </c>
      <c r="U76" s="89">
        <v>291</v>
      </c>
      <c r="V76" s="109">
        <v>7.6</v>
      </c>
      <c r="W76" s="121">
        <f t="shared" si="54"/>
        <v>66.5</v>
      </c>
      <c r="X76" s="95">
        <f t="shared" si="59"/>
        <v>51.4</v>
      </c>
      <c r="Y76" s="127">
        <f t="shared" si="60"/>
        <v>15.1</v>
      </c>
    </row>
    <row r="77" spans="1:25" s="5" customFormat="1" ht="18.75" customHeight="1">
      <c r="A77" s="99" t="s">
        <v>89</v>
      </c>
      <c r="B77" s="97">
        <v>0.9</v>
      </c>
      <c r="C77" s="87">
        <v>36</v>
      </c>
      <c r="D77" s="98">
        <v>5.7</v>
      </c>
      <c r="E77" s="98">
        <f t="shared" si="55"/>
        <v>0.9</v>
      </c>
      <c r="F77" s="89"/>
      <c r="G77" s="89"/>
      <c r="H77" s="95">
        <v>36</v>
      </c>
      <c r="I77" s="95">
        <v>63.4</v>
      </c>
      <c r="J77" s="110">
        <f t="shared" si="56"/>
        <v>21.4</v>
      </c>
      <c r="K77" s="110">
        <f t="shared" si="57"/>
        <v>20.2</v>
      </c>
      <c r="L77" s="111">
        <v>333</v>
      </c>
      <c r="M77" s="111">
        <v>180</v>
      </c>
      <c r="N77" s="112">
        <f t="shared" si="58"/>
        <v>64.9</v>
      </c>
      <c r="O77" s="95" t="e">
        <f>SUM(#REF!,#REF!,#REF!,#REF!,M77)</f>
        <v>#REF!</v>
      </c>
      <c r="P77" s="95">
        <v>82</v>
      </c>
      <c r="Q77" s="95">
        <v>35.4</v>
      </c>
      <c r="R77" s="95"/>
      <c r="S77" s="95">
        <v>1</v>
      </c>
      <c r="T77" s="95">
        <v>5</v>
      </c>
      <c r="U77" s="89">
        <v>0</v>
      </c>
      <c r="V77" s="109">
        <v>0</v>
      </c>
      <c r="W77" s="121">
        <f t="shared" si="54"/>
        <v>107.4</v>
      </c>
      <c r="X77" s="95">
        <f t="shared" si="59"/>
        <v>87.2</v>
      </c>
      <c r="Y77" s="127">
        <f t="shared" si="60"/>
        <v>20.2</v>
      </c>
    </row>
    <row r="78" spans="1:25" s="4" customFormat="1" ht="18.75" customHeight="1">
      <c r="A78" s="99" t="s">
        <v>90</v>
      </c>
      <c r="B78" s="97">
        <v>0.9</v>
      </c>
      <c r="C78" s="87">
        <v>51</v>
      </c>
      <c r="D78" s="98">
        <v>12.1</v>
      </c>
      <c r="E78" s="98">
        <f t="shared" si="55"/>
        <v>2</v>
      </c>
      <c r="F78" s="89"/>
      <c r="G78" s="89"/>
      <c r="H78" s="95">
        <v>15</v>
      </c>
      <c r="I78" s="95">
        <v>25.7</v>
      </c>
      <c r="J78" s="110">
        <f t="shared" si="56"/>
        <v>8.7</v>
      </c>
      <c r="K78" s="110">
        <f t="shared" si="57"/>
        <v>8.2</v>
      </c>
      <c r="L78" s="111">
        <v>114</v>
      </c>
      <c r="M78" s="111">
        <v>62</v>
      </c>
      <c r="N78" s="112">
        <f t="shared" si="58"/>
        <v>22.3</v>
      </c>
      <c r="O78" s="95" t="e">
        <f>SUM(#REF!,#REF!,#REF!,#REF!,M78)</f>
        <v>#REF!</v>
      </c>
      <c r="P78" s="95">
        <v>20</v>
      </c>
      <c r="Q78" s="95">
        <v>8.6</v>
      </c>
      <c r="R78" s="95"/>
      <c r="S78" s="95">
        <v>1</v>
      </c>
      <c r="T78" s="95">
        <v>5</v>
      </c>
      <c r="U78" s="89">
        <v>0</v>
      </c>
      <c r="V78" s="109">
        <v>0</v>
      </c>
      <c r="W78" s="121">
        <f t="shared" si="54"/>
        <v>41.2</v>
      </c>
      <c r="X78" s="95">
        <f t="shared" si="59"/>
        <v>33</v>
      </c>
      <c r="Y78" s="127">
        <f t="shared" si="60"/>
        <v>8.2</v>
      </c>
    </row>
    <row r="79" spans="1:25" s="4" customFormat="1" ht="18.75" customHeight="1">
      <c r="A79" s="90" t="s">
        <v>91</v>
      </c>
      <c r="B79" s="100"/>
      <c r="C79" s="85">
        <f aca="true" t="shared" si="61" ref="C79:K79">SUM(C81:C85)</f>
        <v>1290</v>
      </c>
      <c r="D79" s="88">
        <f t="shared" si="61"/>
        <v>263.8</v>
      </c>
      <c r="E79" s="88">
        <f t="shared" si="61"/>
        <v>43.3</v>
      </c>
      <c r="F79" s="51"/>
      <c r="G79" s="51"/>
      <c r="H79" s="88">
        <f t="shared" si="61"/>
        <v>118</v>
      </c>
      <c r="I79" s="88">
        <f t="shared" si="61"/>
        <v>187.9</v>
      </c>
      <c r="J79" s="88">
        <f t="shared" si="61"/>
        <v>63.3</v>
      </c>
      <c r="K79" s="88">
        <f t="shared" si="61"/>
        <v>59.8</v>
      </c>
      <c r="L79" s="88">
        <f aca="true" t="shared" si="62" ref="L79:Y79">SUM(L81:L85)</f>
        <v>451</v>
      </c>
      <c r="M79" s="88">
        <f t="shared" si="62"/>
        <v>228</v>
      </c>
      <c r="N79" s="88">
        <f t="shared" si="62"/>
        <v>82.2</v>
      </c>
      <c r="O79" s="88" t="e">
        <f t="shared" si="62"/>
        <v>#REF!</v>
      </c>
      <c r="P79" s="88">
        <f t="shared" si="62"/>
        <v>200</v>
      </c>
      <c r="Q79" s="119">
        <f t="shared" si="62"/>
        <v>79.6</v>
      </c>
      <c r="R79" s="119">
        <f t="shared" si="62"/>
        <v>0</v>
      </c>
      <c r="S79" s="88">
        <f t="shared" si="62"/>
        <v>5</v>
      </c>
      <c r="T79" s="88">
        <f t="shared" si="62"/>
        <v>25</v>
      </c>
      <c r="U79" s="88">
        <f t="shared" si="62"/>
        <v>50</v>
      </c>
      <c r="V79" s="119">
        <f t="shared" si="62"/>
        <v>1.3</v>
      </c>
      <c r="W79" s="91">
        <f t="shared" si="62"/>
        <v>249.9</v>
      </c>
      <c r="X79" s="91">
        <f t="shared" si="62"/>
        <v>190.1</v>
      </c>
      <c r="Y79" s="125">
        <f t="shared" si="62"/>
        <v>59.8</v>
      </c>
    </row>
    <row r="80" spans="1:25" s="5" customFormat="1" ht="18.75" customHeight="1">
      <c r="A80" s="92" t="s">
        <v>92</v>
      </c>
      <c r="B80" s="97"/>
      <c r="C80" s="97"/>
      <c r="D80" s="94"/>
      <c r="E80" s="98"/>
      <c r="F80" s="89"/>
      <c r="G80" s="89"/>
      <c r="H80" s="95"/>
      <c r="I80" s="95"/>
      <c r="J80" s="110"/>
      <c r="K80" s="110"/>
      <c r="L80" s="95"/>
      <c r="M80" s="95"/>
      <c r="N80" s="112"/>
      <c r="O80" s="95"/>
      <c r="P80" s="95"/>
      <c r="Q80" s="95"/>
      <c r="R80" s="95"/>
      <c r="S80" s="95"/>
      <c r="T80" s="95"/>
      <c r="U80" s="89"/>
      <c r="V80" s="109"/>
      <c r="W80" s="95"/>
      <c r="X80" s="95"/>
      <c r="Y80" s="127"/>
    </row>
    <row r="81" spans="1:25" s="5" customFormat="1" ht="18.75" customHeight="1">
      <c r="A81" s="96" t="s">
        <v>28</v>
      </c>
      <c r="B81" s="97">
        <v>0.8</v>
      </c>
      <c r="C81" s="87">
        <v>75</v>
      </c>
      <c r="D81" s="98">
        <v>13.9</v>
      </c>
      <c r="E81" s="98">
        <f>ROUND(D81*303/1848,1)</f>
        <v>2.3</v>
      </c>
      <c r="F81" s="89"/>
      <c r="G81" s="89"/>
      <c r="H81" s="95">
        <v>40</v>
      </c>
      <c r="I81" s="95">
        <v>64</v>
      </c>
      <c r="J81" s="110">
        <f>ROUND(I81*(2074-139.7)/(6029.7-300),1)</f>
        <v>21.6</v>
      </c>
      <c r="K81" s="110">
        <f>ROUND(I81*(1987.9-160.3)/(6029.7-300),1)</f>
        <v>20.4</v>
      </c>
      <c r="L81" s="111">
        <v>15</v>
      </c>
      <c r="M81" s="111">
        <v>7</v>
      </c>
      <c r="N81" s="112">
        <f>ROUND(M81/(6280-328)*(2473-328),1)</f>
        <v>2.5</v>
      </c>
      <c r="O81" s="95" t="e">
        <f>SUM(#REF!,#REF!,#REF!,#REF!,M81)</f>
        <v>#REF!</v>
      </c>
      <c r="P81" s="95">
        <v>20</v>
      </c>
      <c r="Q81" s="95">
        <v>7.7</v>
      </c>
      <c r="R81" s="95"/>
      <c r="S81" s="95">
        <v>1</v>
      </c>
      <c r="T81" s="95">
        <v>5</v>
      </c>
      <c r="U81" s="89">
        <v>5</v>
      </c>
      <c r="V81" s="109">
        <v>0.1</v>
      </c>
      <c r="W81" s="121">
        <f aca="true" t="shared" si="63" ref="W81:W85">SUM(X81:Y81)</f>
        <v>46.9</v>
      </c>
      <c r="X81" s="95">
        <f>SUM(E81,J81,N81,V81)</f>
        <v>26.5</v>
      </c>
      <c r="Y81" s="127">
        <f>K81+R81</f>
        <v>20.4</v>
      </c>
    </row>
    <row r="82" spans="1:25" s="5" customFormat="1" ht="18.75" customHeight="1">
      <c r="A82" s="96" t="s">
        <v>93</v>
      </c>
      <c r="B82" s="97">
        <v>0.8</v>
      </c>
      <c r="C82" s="87">
        <v>422</v>
      </c>
      <c r="D82" s="98">
        <v>91.3</v>
      </c>
      <c r="E82" s="98">
        <f>ROUND(D82*303/1848,1)</f>
        <v>15</v>
      </c>
      <c r="F82" s="89"/>
      <c r="G82" s="89"/>
      <c r="H82" s="95">
        <v>33</v>
      </c>
      <c r="I82" s="95">
        <v>52.8</v>
      </c>
      <c r="J82" s="110">
        <f>ROUND(I82*(2074-139.7)/(6029.7-300),1)</f>
        <v>17.8</v>
      </c>
      <c r="K82" s="110">
        <f>ROUND(I82*(1987.9-160.3)/(6029.7-300),1)</f>
        <v>16.8</v>
      </c>
      <c r="L82" s="111">
        <v>185</v>
      </c>
      <c r="M82" s="111">
        <v>89</v>
      </c>
      <c r="N82" s="112">
        <f>ROUND(M82/(6280-328)*(2473-328),1)</f>
        <v>32.1</v>
      </c>
      <c r="O82" s="95" t="e">
        <f>SUM(#REF!,#REF!,#REF!,#REF!,M82)</f>
        <v>#REF!</v>
      </c>
      <c r="P82" s="95">
        <v>60</v>
      </c>
      <c r="Q82" s="95">
        <v>23</v>
      </c>
      <c r="R82" s="95"/>
      <c r="S82" s="95">
        <v>1</v>
      </c>
      <c r="T82" s="95">
        <v>5</v>
      </c>
      <c r="U82" s="89">
        <v>19</v>
      </c>
      <c r="V82" s="109">
        <v>0.5</v>
      </c>
      <c r="W82" s="121">
        <f t="shared" si="63"/>
        <v>82.2</v>
      </c>
      <c r="X82" s="95">
        <f>SUM(E82,J82,N82,V82)</f>
        <v>65.4</v>
      </c>
      <c r="Y82" s="127">
        <f>K82+R82</f>
        <v>16.8</v>
      </c>
    </row>
    <row r="83" spans="1:25" s="5" customFormat="1" ht="18.75" customHeight="1">
      <c r="A83" s="96" t="s">
        <v>94</v>
      </c>
      <c r="B83" s="97">
        <v>0.8</v>
      </c>
      <c r="C83" s="87">
        <v>485</v>
      </c>
      <c r="D83" s="98">
        <v>87.8</v>
      </c>
      <c r="E83" s="98">
        <f aca="true" t="shared" si="64" ref="E83:E88">ROUND(D83*303/1848,1)</f>
        <v>14.4</v>
      </c>
      <c r="F83" s="89"/>
      <c r="G83" s="89"/>
      <c r="H83" s="95">
        <v>38</v>
      </c>
      <c r="I83" s="95">
        <v>58.4</v>
      </c>
      <c r="J83" s="110">
        <f aca="true" t="shared" si="65" ref="J83:J88">ROUND(I83*(2074-139.7)/(6029.7-300),1)</f>
        <v>19.7</v>
      </c>
      <c r="K83" s="110">
        <f aca="true" t="shared" si="66" ref="K83:K88">ROUND(I83*(1987.9-160.3)/(6029.7-300),1)</f>
        <v>18.6</v>
      </c>
      <c r="L83" s="111">
        <v>81</v>
      </c>
      <c r="M83" s="111">
        <v>39</v>
      </c>
      <c r="N83" s="112">
        <f aca="true" t="shared" si="67" ref="N83:N88">ROUND(M83/(6280-328)*(2473-328),1)</f>
        <v>14.1</v>
      </c>
      <c r="O83" s="95" t="e">
        <f>SUM(#REF!,#REF!,#REF!,#REF!,M83)</f>
        <v>#REF!</v>
      </c>
      <c r="P83" s="95">
        <v>60</v>
      </c>
      <c r="Q83" s="95">
        <v>23</v>
      </c>
      <c r="R83" s="95"/>
      <c r="S83" s="95">
        <v>1</v>
      </c>
      <c r="T83" s="95">
        <v>5</v>
      </c>
      <c r="U83" s="89">
        <v>0</v>
      </c>
      <c r="V83" s="109">
        <v>0</v>
      </c>
      <c r="W83" s="121">
        <f t="shared" si="63"/>
        <v>66.8</v>
      </c>
      <c r="X83" s="95">
        <f aca="true" t="shared" si="68" ref="X83:X88">SUM(E83,J83,N83,V83)</f>
        <v>48.2</v>
      </c>
      <c r="Y83" s="127">
        <f aca="true" t="shared" si="69" ref="Y83:Y88">K83+R83</f>
        <v>18.6</v>
      </c>
    </row>
    <row r="84" spans="1:25" s="5" customFormat="1" ht="18.75" customHeight="1">
      <c r="A84" s="96" t="s">
        <v>95</v>
      </c>
      <c r="B84" s="97">
        <v>0.9</v>
      </c>
      <c r="C84" s="87">
        <v>246</v>
      </c>
      <c r="D84" s="98">
        <v>57.8</v>
      </c>
      <c r="E84" s="98">
        <f t="shared" si="64"/>
        <v>9.5</v>
      </c>
      <c r="F84" s="89"/>
      <c r="G84" s="89"/>
      <c r="H84" s="95">
        <v>6</v>
      </c>
      <c r="I84" s="95">
        <v>10.8</v>
      </c>
      <c r="J84" s="110">
        <f t="shared" si="65"/>
        <v>3.6</v>
      </c>
      <c r="K84" s="110">
        <f t="shared" si="66"/>
        <v>3.4</v>
      </c>
      <c r="L84" s="111">
        <v>145</v>
      </c>
      <c r="M84" s="111">
        <v>79</v>
      </c>
      <c r="N84" s="112">
        <f t="shared" si="67"/>
        <v>28.5</v>
      </c>
      <c r="O84" s="95" t="e">
        <f>SUM(#REF!,#REF!,#REF!,#REF!,M84)</f>
        <v>#REF!</v>
      </c>
      <c r="P84" s="95">
        <v>40</v>
      </c>
      <c r="Q84" s="95">
        <v>17.3</v>
      </c>
      <c r="R84" s="95"/>
      <c r="S84" s="95">
        <v>1</v>
      </c>
      <c r="T84" s="95">
        <v>5</v>
      </c>
      <c r="U84" s="89">
        <v>26</v>
      </c>
      <c r="V84" s="109">
        <v>0.7</v>
      </c>
      <c r="W84" s="121">
        <f t="shared" si="63"/>
        <v>45.7</v>
      </c>
      <c r="X84" s="95">
        <f t="shared" si="68"/>
        <v>42.3</v>
      </c>
      <c r="Y84" s="127">
        <f t="shared" si="69"/>
        <v>3.4</v>
      </c>
    </row>
    <row r="85" spans="1:25" s="4" customFormat="1" ht="18.75" customHeight="1">
      <c r="A85" s="96" t="s">
        <v>96</v>
      </c>
      <c r="B85" s="97">
        <v>0.9</v>
      </c>
      <c r="C85" s="87">
        <v>62</v>
      </c>
      <c r="D85" s="98">
        <v>13</v>
      </c>
      <c r="E85" s="98">
        <f t="shared" si="64"/>
        <v>2.1</v>
      </c>
      <c r="F85" s="89"/>
      <c r="G85" s="89"/>
      <c r="H85" s="95">
        <v>1</v>
      </c>
      <c r="I85" s="95">
        <v>1.9</v>
      </c>
      <c r="J85" s="110">
        <f t="shared" si="65"/>
        <v>0.6</v>
      </c>
      <c r="K85" s="110">
        <f t="shared" si="66"/>
        <v>0.6</v>
      </c>
      <c r="L85" s="111">
        <v>25</v>
      </c>
      <c r="M85" s="111">
        <v>14</v>
      </c>
      <c r="N85" s="112">
        <f t="shared" si="67"/>
        <v>5</v>
      </c>
      <c r="O85" s="95" t="e">
        <f>SUM(#REF!,#REF!,#REF!,#REF!,M85)</f>
        <v>#REF!</v>
      </c>
      <c r="P85" s="95">
        <v>20</v>
      </c>
      <c r="Q85" s="95">
        <v>8.6</v>
      </c>
      <c r="R85" s="121"/>
      <c r="S85" s="95">
        <v>1</v>
      </c>
      <c r="T85" s="95">
        <v>5</v>
      </c>
      <c r="U85" s="89">
        <v>0</v>
      </c>
      <c r="V85" s="109">
        <v>0</v>
      </c>
      <c r="W85" s="121">
        <f t="shared" si="63"/>
        <v>8.3</v>
      </c>
      <c r="X85" s="95">
        <f t="shared" si="68"/>
        <v>7.7</v>
      </c>
      <c r="Y85" s="127">
        <f t="shared" si="69"/>
        <v>0.6</v>
      </c>
    </row>
    <row r="86" spans="1:25" s="4" customFormat="1" ht="18.75" customHeight="1">
      <c r="A86" s="90" t="s">
        <v>97</v>
      </c>
      <c r="B86" s="100"/>
      <c r="C86" s="85">
        <f aca="true" t="shared" si="70" ref="C86:K86">SUM(C88:C97)</f>
        <v>1436</v>
      </c>
      <c r="D86" s="88">
        <f t="shared" si="70"/>
        <v>161.8</v>
      </c>
      <c r="E86" s="88">
        <f t="shared" si="70"/>
        <v>26.7</v>
      </c>
      <c r="F86" s="51"/>
      <c r="G86" s="51"/>
      <c r="H86" s="88">
        <f t="shared" si="70"/>
        <v>497</v>
      </c>
      <c r="I86" s="88">
        <f t="shared" si="70"/>
        <v>503.8</v>
      </c>
      <c r="J86" s="88">
        <f t="shared" si="70"/>
        <v>170</v>
      </c>
      <c r="K86" s="88">
        <f t="shared" si="70"/>
        <v>160.7</v>
      </c>
      <c r="L86" s="88">
        <f aca="true" t="shared" si="71" ref="L86:Y86">SUM(L88:L97)</f>
        <v>2440</v>
      </c>
      <c r="M86" s="88">
        <f t="shared" si="71"/>
        <v>712</v>
      </c>
      <c r="N86" s="88">
        <f t="shared" si="71"/>
        <v>256.5</v>
      </c>
      <c r="O86" s="88" t="e">
        <f t="shared" si="71"/>
        <v>#REF!</v>
      </c>
      <c r="P86" s="88">
        <f t="shared" si="71"/>
        <v>844</v>
      </c>
      <c r="Q86" s="119">
        <f t="shared" si="71"/>
        <v>202.1</v>
      </c>
      <c r="R86" s="119">
        <f t="shared" si="71"/>
        <v>0</v>
      </c>
      <c r="S86" s="88">
        <f t="shared" si="71"/>
        <v>9</v>
      </c>
      <c r="T86" s="88">
        <f t="shared" si="71"/>
        <v>45</v>
      </c>
      <c r="U86" s="88">
        <f t="shared" si="71"/>
        <v>1021</v>
      </c>
      <c r="V86" s="119">
        <f t="shared" si="71"/>
        <v>26.6</v>
      </c>
      <c r="W86" s="91">
        <f t="shared" si="71"/>
        <v>640.5</v>
      </c>
      <c r="X86" s="91">
        <f t="shared" si="71"/>
        <v>479.8</v>
      </c>
      <c r="Y86" s="125">
        <f t="shared" si="71"/>
        <v>160.7</v>
      </c>
    </row>
    <row r="87" spans="1:25" s="5" customFormat="1" ht="18.75" customHeight="1">
      <c r="A87" s="92" t="s">
        <v>98</v>
      </c>
      <c r="B87" s="97"/>
      <c r="C87" s="97"/>
      <c r="D87" s="94"/>
      <c r="E87" s="98"/>
      <c r="F87" s="89"/>
      <c r="G87" s="89"/>
      <c r="H87" s="95"/>
      <c r="I87" s="95"/>
      <c r="J87" s="110"/>
      <c r="K87" s="110"/>
      <c r="L87" s="95"/>
      <c r="M87" s="95"/>
      <c r="N87" s="112"/>
      <c r="O87" s="95"/>
      <c r="P87" s="95"/>
      <c r="Q87" s="95"/>
      <c r="R87" s="95"/>
      <c r="S87" s="95"/>
      <c r="T87" s="95"/>
      <c r="U87" s="89"/>
      <c r="V87" s="109"/>
      <c r="W87" s="95"/>
      <c r="X87" s="95"/>
      <c r="Y87" s="127"/>
    </row>
    <row r="88" spans="1:25" s="5" customFormat="1" ht="18.75" customHeight="1">
      <c r="A88" s="96" t="s">
        <v>28</v>
      </c>
      <c r="B88" s="97">
        <v>0.2</v>
      </c>
      <c r="C88" s="87">
        <v>0</v>
      </c>
      <c r="D88" s="98">
        <v>0</v>
      </c>
      <c r="E88" s="98">
        <f t="shared" si="64"/>
        <v>0</v>
      </c>
      <c r="F88" s="89"/>
      <c r="G88" s="89"/>
      <c r="H88" s="95">
        <v>0</v>
      </c>
      <c r="I88" s="95">
        <v>0</v>
      </c>
      <c r="J88" s="110">
        <f t="shared" si="65"/>
        <v>0</v>
      </c>
      <c r="K88" s="110">
        <f t="shared" si="66"/>
        <v>0</v>
      </c>
      <c r="L88" s="111">
        <v>38</v>
      </c>
      <c r="M88" s="111">
        <v>5</v>
      </c>
      <c r="N88" s="112">
        <f t="shared" si="67"/>
        <v>1.8</v>
      </c>
      <c r="O88" s="95" t="e">
        <f>SUM(#REF!,#REF!,#REF!,#REF!,M88)</f>
        <v>#REF!</v>
      </c>
      <c r="P88" s="95">
        <v>0</v>
      </c>
      <c r="Q88" s="95">
        <v>0</v>
      </c>
      <c r="R88" s="95"/>
      <c r="S88" s="95">
        <v>0</v>
      </c>
      <c r="T88" s="95">
        <v>0</v>
      </c>
      <c r="U88" s="89"/>
      <c r="V88" s="109">
        <v>0</v>
      </c>
      <c r="W88" s="121">
        <f aca="true" t="shared" si="72" ref="W88:W97">SUM(X88:Y88)</f>
        <v>1.8</v>
      </c>
      <c r="X88" s="95">
        <f t="shared" si="68"/>
        <v>1.8</v>
      </c>
      <c r="Y88" s="127">
        <f t="shared" si="69"/>
        <v>0</v>
      </c>
    </row>
    <row r="89" spans="1:25" s="5" customFormat="1" ht="18.75" customHeight="1">
      <c r="A89" s="96" t="s">
        <v>99</v>
      </c>
      <c r="B89" s="97">
        <v>0.2</v>
      </c>
      <c r="C89" s="87">
        <v>11</v>
      </c>
      <c r="D89" s="98">
        <v>0.5</v>
      </c>
      <c r="E89" s="98">
        <f aca="true" t="shared" si="73" ref="E89:E97">ROUND(D89*303/1848,1)</f>
        <v>0.1</v>
      </c>
      <c r="F89" s="89"/>
      <c r="G89" s="89"/>
      <c r="H89" s="95">
        <v>52</v>
      </c>
      <c r="I89" s="95">
        <v>20.5</v>
      </c>
      <c r="J89" s="110">
        <f aca="true" t="shared" si="74" ref="J89:J97">ROUND(I89*(2074-139.7)/(6029.7-300),1)</f>
        <v>6.9</v>
      </c>
      <c r="K89" s="110">
        <f aca="true" t="shared" si="75" ref="K89:K97">ROUND(I89*(1987.9-160.3)/(6029.7-300),1)</f>
        <v>6.5</v>
      </c>
      <c r="L89" s="111">
        <v>158</v>
      </c>
      <c r="M89" s="111">
        <v>19</v>
      </c>
      <c r="N89" s="112">
        <f aca="true" t="shared" si="76" ref="N89:N97">ROUND(M89/(6280-328)*(2473-328),1)</f>
        <v>6.8</v>
      </c>
      <c r="O89" s="95" t="e">
        <f>SUM(#REF!,#REF!,#REF!,#REF!,M89)</f>
        <v>#REF!</v>
      </c>
      <c r="P89" s="95">
        <v>80</v>
      </c>
      <c r="Q89" s="95">
        <v>7.7</v>
      </c>
      <c r="R89" s="95"/>
      <c r="S89" s="95">
        <v>1</v>
      </c>
      <c r="T89" s="95">
        <v>5</v>
      </c>
      <c r="U89" s="89">
        <v>233</v>
      </c>
      <c r="V89" s="109">
        <v>6.1</v>
      </c>
      <c r="W89" s="121">
        <f t="shared" si="72"/>
        <v>26.4</v>
      </c>
      <c r="X89" s="95">
        <f aca="true" t="shared" si="77" ref="X89:X97">SUM(E89,J89,N89,V89)</f>
        <v>19.9</v>
      </c>
      <c r="Y89" s="127">
        <f aca="true" t="shared" si="78" ref="Y89:Y97">K89+R89</f>
        <v>6.5</v>
      </c>
    </row>
    <row r="90" spans="1:25" s="5" customFormat="1" ht="18.75" customHeight="1">
      <c r="A90" s="96" t="s">
        <v>100</v>
      </c>
      <c r="B90" s="97">
        <v>0.2</v>
      </c>
      <c r="C90" s="87">
        <v>31</v>
      </c>
      <c r="D90" s="98">
        <v>1.2</v>
      </c>
      <c r="E90" s="98">
        <f t="shared" si="73"/>
        <v>0.2</v>
      </c>
      <c r="F90" s="89"/>
      <c r="G90" s="89"/>
      <c r="H90" s="95">
        <v>61</v>
      </c>
      <c r="I90" s="95">
        <v>24.5</v>
      </c>
      <c r="J90" s="110">
        <f t="shared" si="74"/>
        <v>8.3</v>
      </c>
      <c r="K90" s="110">
        <f t="shared" si="75"/>
        <v>7.8</v>
      </c>
      <c r="L90" s="111">
        <v>348</v>
      </c>
      <c r="M90" s="111">
        <v>42</v>
      </c>
      <c r="N90" s="112">
        <f t="shared" si="76"/>
        <v>15.1</v>
      </c>
      <c r="O90" s="95" t="e">
        <f>SUM(#REF!,#REF!,#REF!,#REF!,M90)</f>
        <v>#REF!</v>
      </c>
      <c r="P90" s="95">
        <v>40</v>
      </c>
      <c r="Q90" s="95">
        <v>3.8</v>
      </c>
      <c r="R90" s="95"/>
      <c r="S90" s="95">
        <v>1</v>
      </c>
      <c r="T90" s="95">
        <v>5</v>
      </c>
      <c r="U90" s="89">
        <v>275</v>
      </c>
      <c r="V90" s="109">
        <v>7.2</v>
      </c>
      <c r="W90" s="121">
        <f t="shared" si="72"/>
        <v>38.6</v>
      </c>
      <c r="X90" s="95">
        <f t="shared" si="77"/>
        <v>30.8</v>
      </c>
      <c r="Y90" s="127">
        <f t="shared" si="78"/>
        <v>7.8</v>
      </c>
    </row>
    <row r="91" spans="1:25" s="5" customFormat="1" ht="18.75" customHeight="1">
      <c r="A91" s="96" t="s">
        <v>101</v>
      </c>
      <c r="B91" s="97">
        <v>0.2</v>
      </c>
      <c r="C91" s="87">
        <v>68</v>
      </c>
      <c r="D91" s="98">
        <v>1.7</v>
      </c>
      <c r="E91" s="98">
        <f t="shared" si="73"/>
        <v>0.3</v>
      </c>
      <c r="F91" s="89"/>
      <c r="G91" s="89"/>
      <c r="H91" s="95">
        <v>31</v>
      </c>
      <c r="I91" s="95">
        <v>12.2</v>
      </c>
      <c r="J91" s="110">
        <f t="shared" si="74"/>
        <v>4.1</v>
      </c>
      <c r="K91" s="110">
        <f t="shared" si="75"/>
        <v>3.9</v>
      </c>
      <c r="L91" s="111">
        <v>211</v>
      </c>
      <c r="M91" s="111">
        <v>25</v>
      </c>
      <c r="N91" s="112">
        <f t="shared" si="76"/>
        <v>9</v>
      </c>
      <c r="O91" s="95" t="e">
        <f>SUM(#REF!,#REF!,#REF!,#REF!,M91)</f>
        <v>#REF!</v>
      </c>
      <c r="P91" s="95">
        <v>42</v>
      </c>
      <c r="Q91" s="95">
        <v>4</v>
      </c>
      <c r="R91" s="95"/>
      <c r="S91" s="95">
        <v>1</v>
      </c>
      <c r="T91" s="95">
        <v>5</v>
      </c>
      <c r="U91" s="89">
        <v>248</v>
      </c>
      <c r="V91" s="109">
        <v>6.4</v>
      </c>
      <c r="W91" s="121">
        <f t="shared" si="72"/>
        <v>23.7</v>
      </c>
      <c r="X91" s="95">
        <f t="shared" si="77"/>
        <v>19.8</v>
      </c>
      <c r="Y91" s="127">
        <f t="shared" si="78"/>
        <v>3.9</v>
      </c>
    </row>
    <row r="92" spans="1:25" s="5" customFormat="1" ht="18.75" customHeight="1">
      <c r="A92" s="99" t="s">
        <v>102</v>
      </c>
      <c r="B92" s="97">
        <v>0.4</v>
      </c>
      <c r="C92" s="87">
        <v>690</v>
      </c>
      <c r="D92" s="98">
        <v>60.1</v>
      </c>
      <c r="E92" s="98">
        <f t="shared" si="73"/>
        <v>9.9</v>
      </c>
      <c r="F92" s="89"/>
      <c r="G92" s="89"/>
      <c r="H92" s="95">
        <v>64</v>
      </c>
      <c r="I92" s="95">
        <v>50.4</v>
      </c>
      <c r="J92" s="110">
        <f t="shared" si="74"/>
        <v>17</v>
      </c>
      <c r="K92" s="110">
        <f t="shared" si="75"/>
        <v>16.1</v>
      </c>
      <c r="L92" s="111">
        <v>399</v>
      </c>
      <c r="M92" s="111">
        <v>96</v>
      </c>
      <c r="N92" s="112">
        <f t="shared" si="76"/>
        <v>34.6</v>
      </c>
      <c r="O92" s="95" t="e">
        <f>SUM(#REF!,#REF!,#REF!,#REF!,M92)</f>
        <v>#REF!</v>
      </c>
      <c r="P92" s="95">
        <v>259</v>
      </c>
      <c r="Q92" s="95">
        <v>49.7</v>
      </c>
      <c r="R92" s="95"/>
      <c r="S92" s="95">
        <v>1</v>
      </c>
      <c r="T92" s="95">
        <v>5</v>
      </c>
      <c r="U92" s="89">
        <v>1</v>
      </c>
      <c r="V92" s="109">
        <v>0</v>
      </c>
      <c r="W92" s="121">
        <f t="shared" si="72"/>
        <v>77.6</v>
      </c>
      <c r="X92" s="95">
        <f t="shared" si="77"/>
        <v>61.5</v>
      </c>
      <c r="Y92" s="127">
        <f t="shared" si="78"/>
        <v>16.1</v>
      </c>
    </row>
    <row r="93" spans="1:25" s="5" customFormat="1" ht="18.75" customHeight="1">
      <c r="A93" s="99" t="s">
        <v>103</v>
      </c>
      <c r="B93" s="97">
        <v>0.6</v>
      </c>
      <c r="C93" s="87">
        <v>128</v>
      </c>
      <c r="D93" s="98">
        <v>29.1</v>
      </c>
      <c r="E93" s="98">
        <f t="shared" si="73"/>
        <v>4.8</v>
      </c>
      <c r="F93" s="89"/>
      <c r="G93" s="89"/>
      <c r="H93" s="95">
        <v>125</v>
      </c>
      <c r="I93" s="95">
        <v>149.4</v>
      </c>
      <c r="J93" s="110">
        <f t="shared" si="74"/>
        <v>50.4</v>
      </c>
      <c r="K93" s="110">
        <f t="shared" si="75"/>
        <v>47.7</v>
      </c>
      <c r="L93" s="111">
        <v>339</v>
      </c>
      <c r="M93" s="111">
        <v>122</v>
      </c>
      <c r="N93" s="112">
        <f t="shared" si="76"/>
        <v>44</v>
      </c>
      <c r="O93" s="95" t="e">
        <f>SUM(#REF!,#REF!,#REF!,#REF!,M93)</f>
        <v>#REF!</v>
      </c>
      <c r="P93" s="95">
        <v>160</v>
      </c>
      <c r="Q93" s="95">
        <v>46.1</v>
      </c>
      <c r="R93" s="95"/>
      <c r="S93" s="95">
        <v>1</v>
      </c>
      <c r="T93" s="95">
        <v>5</v>
      </c>
      <c r="U93" s="89">
        <v>0</v>
      </c>
      <c r="V93" s="109">
        <v>0</v>
      </c>
      <c r="W93" s="121">
        <f t="shared" si="72"/>
        <v>146.9</v>
      </c>
      <c r="X93" s="95">
        <f t="shared" si="77"/>
        <v>99.2</v>
      </c>
      <c r="Y93" s="127">
        <f t="shared" si="78"/>
        <v>47.7</v>
      </c>
    </row>
    <row r="94" spans="1:25" s="5" customFormat="1" ht="18.75" customHeight="1">
      <c r="A94" s="99" t="s">
        <v>104</v>
      </c>
      <c r="B94" s="97">
        <v>0.4</v>
      </c>
      <c r="C94" s="87">
        <v>297</v>
      </c>
      <c r="D94" s="98">
        <v>36.5</v>
      </c>
      <c r="E94" s="98">
        <f t="shared" si="73"/>
        <v>6</v>
      </c>
      <c r="F94" s="89"/>
      <c r="G94" s="89"/>
      <c r="H94" s="95">
        <v>32</v>
      </c>
      <c r="I94" s="95">
        <v>25.7</v>
      </c>
      <c r="J94" s="110">
        <f t="shared" si="74"/>
        <v>8.7</v>
      </c>
      <c r="K94" s="110">
        <f t="shared" si="75"/>
        <v>8.2</v>
      </c>
      <c r="L94" s="111">
        <v>225</v>
      </c>
      <c r="M94" s="111">
        <v>54</v>
      </c>
      <c r="N94" s="112">
        <f t="shared" si="76"/>
        <v>19.5</v>
      </c>
      <c r="O94" s="95" t="e">
        <f>SUM(#REF!,#REF!,#REF!,#REF!,M94)</f>
        <v>#REF!</v>
      </c>
      <c r="P94" s="95">
        <v>75</v>
      </c>
      <c r="Q94" s="95">
        <v>14.4</v>
      </c>
      <c r="R94" s="95"/>
      <c r="S94" s="95">
        <v>1</v>
      </c>
      <c r="T94" s="95">
        <v>5</v>
      </c>
      <c r="U94" s="89">
        <v>0</v>
      </c>
      <c r="V94" s="109">
        <v>0</v>
      </c>
      <c r="W94" s="121">
        <f t="shared" si="72"/>
        <v>42.4</v>
      </c>
      <c r="X94" s="95">
        <f t="shared" si="77"/>
        <v>34.2</v>
      </c>
      <c r="Y94" s="127">
        <f t="shared" si="78"/>
        <v>8.2</v>
      </c>
    </row>
    <row r="95" spans="1:25" s="5" customFormat="1" ht="18.75" customHeight="1">
      <c r="A95" s="99" t="s">
        <v>105</v>
      </c>
      <c r="B95" s="97">
        <v>0.8</v>
      </c>
      <c r="C95" s="87">
        <v>51</v>
      </c>
      <c r="D95" s="98">
        <v>9.8</v>
      </c>
      <c r="E95" s="98">
        <f t="shared" si="73"/>
        <v>1.6</v>
      </c>
      <c r="F95" s="89"/>
      <c r="G95" s="89"/>
      <c r="H95" s="95">
        <v>55</v>
      </c>
      <c r="I95" s="95">
        <v>86.9</v>
      </c>
      <c r="J95" s="110">
        <f t="shared" si="74"/>
        <v>29.3</v>
      </c>
      <c r="K95" s="110">
        <f t="shared" si="75"/>
        <v>27.7</v>
      </c>
      <c r="L95" s="111">
        <v>188</v>
      </c>
      <c r="M95" s="111">
        <v>83</v>
      </c>
      <c r="N95" s="112">
        <f t="shared" si="76"/>
        <v>29.9</v>
      </c>
      <c r="O95" s="95" t="e">
        <f>SUM(#REF!,#REF!,#REF!,#REF!,M95)</f>
        <v>#REF!</v>
      </c>
      <c r="P95" s="95">
        <v>100</v>
      </c>
      <c r="Q95" s="95">
        <v>38.4</v>
      </c>
      <c r="R95" s="95"/>
      <c r="S95" s="95">
        <v>1</v>
      </c>
      <c r="T95" s="95">
        <v>5</v>
      </c>
      <c r="U95" s="89">
        <v>0</v>
      </c>
      <c r="V95" s="109">
        <v>0</v>
      </c>
      <c r="W95" s="121">
        <f t="shared" si="72"/>
        <v>88.5</v>
      </c>
      <c r="X95" s="95">
        <f t="shared" si="77"/>
        <v>60.8</v>
      </c>
      <c r="Y95" s="127">
        <f t="shared" si="78"/>
        <v>27.7</v>
      </c>
    </row>
    <row r="96" spans="1:25" s="5" customFormat="1" ht="18.75" customHeight="1">
      <c r="A96" s="99" t="s">
        <v>106</v>
      </c>
      <c r="B96" s="97">
        <v>0.9</v>
      </c>
      <c r="C96" s="87">
        <v>52</v>
      </c>
      <c r="D96" s="98">
        <v>8.5</v>
      </c>
      <c r="E96" s="98">
        <f t="shared" si="73"/>
        <v>1.4</v>
      </c>
      <c r="F96" s="89"/>
      <c r="G96" s="89"/>
      <c r="H96" s="95">
        <v>37</v>
      </c>
      <c r="I96" s="95">
        <v>66.7</v>
      </c>
      <c r="J96" s="110">
        <f t="shared" si="74"/>
        <v>22.5</v>
      </c>
      <c r="K96" s="110">
        <f t="shared" si="75"/>
        <v>21.3</v>
      </c>
      <c r="L96" s="111">
        <v>201</v>
      </c>
      <c r="M96" s="111">
        <v>100</v>
      </c>
      <c r="N96" s="112">
        <f t="shared" si="76"/>
        <v>36</v>
      </c>
      <c r="O96" s="95" t="e">
        <f>SUM(#REF!,#REF!,#REF!,#REF!,M96)</f>
        <v>#REF!</v>
      </c>
      <c r="P96" s="95">
        <v>38</v>
      </c>
      <c r="Q96" s="95">
        <v>16.4</v>
      </c>
      <c r="R96" s="95"/>
      <c r="S96" s="95">
        <v>1</v>
      </c>
      <c r="T96" s="95">
        <v>5</v>
      </c>
      <c r="U96" s="89">
        <v>3</v>
      </c>
      <c r="V96" s="109">
        <v>0.1</v>
      </c>
      <c r="W96" s="121">
        <f t="shared" si="72"/>
        <v>81.3</v>
      </c>
      <c r="X96" s="95">
        <f t="shared" si="77"/>
        <v>60</v>
      </c>
      <c r="Y96" s="127">
        <f t="shared" si="78"/>
        <v>21.3</v>
      </c>
    </row>
    <row r="97" spans="1:25" s="4" customFormat="1" ht="18.75" customHeight="1">
      <c r="A97" s="99" t="s">
        <v>107</v>
      </c>
      <c r="B97" s="97">
        <v>0.9</v>
      </c>
      <c r="C97" s="87">
        <v>108</v>
      </c>
      <c r="D97" s="98">
        <v>14.4</v>
      </c>
      <c r="E97" s="98">
        <f t="shared" si="73"/>
        <v>2.4</v>
      </c>
      <c r="F97" s="89"/>
      <c r="G97" s="89"/>
      <c r="H97" s="95">
        <v>40</v>
      </c>
      <c r="I97" s="95">
        <v>67.5</v>
      </c>
      <c r="J97" s="110">
        <f t="shared" si="74"/>
        <v>22.8</v>
      </c>
      <c r="K97" s="110">
        <f t="shared" si="75"/>
        <v>21.5</v>
      </c>
      <c r="L97" s="111">
        <v>333</v>
      </c>
      <c r="M97" s="111">
        <v>166</v>
      </c>
      <c r="N97" s="112">
        <f t="shared" si="76"/>
        <v>59.8</v>
      </c>
      <c r="O97" s="95" t="e">
        <f>SUM(#REF!,#REF!,#REF!,#REF!,M97)</f>
        <v>#REF!</v>
      </c>
      <c r="P97" s="95">
        <v>50</v>
      </c>
      <c r="Q97" s="95">
        <v>21.6</v>
      </c>
      <c r="R97" s="95"/>
      <c r="S97" s="95">
        <v>1</v>
      </c>
      <c r="T97" s="95">
        <v>5</v>
      </c>
      <c r="U97" s="89">
        <v>261</v>
      </c>
      <c r="V97" s="109">
        <v>6.8</v>
      </c>
      <c r="W97" s="121">
        <f t="shared" si="72"/>
        <v>113.3</v>
      </c>
      <c r="X97" s="95">
        <f t="shared" si="77"/>
        <v>91.8</v>
      </c>
      <c r="Y97" s="127">
        <f t="shared" si="78"/>
        <v>21.5</v>
      </c>
    </row>
    <row r="98" spans="1:25" s="4" customFormat="1" ht="18.75" customHeight="1">
      <c r="A98" s="90" t="s">
        <v>108</v>
      </c>
      <c r="B98" s="100"/>
      <c r="C98" s="85">
        <f aca="true" t="shared" si="79" ref="C98:K98">SUM(C100:C106)</f>
        <v>1965</v>
      </c>
      <c r="D98" s="88">
        <f t="shared" si="79"/>
        <v>387.6</v>
      </c>
      <c r="E98" s="88">
        <f t="shared" si="79"/>
        <v>63.6</v>
      </c>
      <c r="F98" s="51"/>
      <c r="G98" s="51"/>
      <c r="H98" s="88">
        <f t="shared" si="79"/>
        <v>441</v>
      </c>
      <c r="I98" s="88">
        <f t="shared" si="79"/>
        <v>707.7</v>
      </c>
      <c r="J98" s="88">
        <f t="shared" si="79"/>
        <v>239</v>
      </c>
      <c r="K98" s="88">
        <f t="shared" si="79"/>
        <v>225.6</v>
      </c>
      <c r="L98" s="88">
        <f aca="true" t="shared" si="80" ref="L98:Y98">SUM(L100:L106)</f>
        <v>1655</v>
      </c>
      <c r="M98" s="88">
        <f t="shared" si="80"/>
        <v>846</v>
      </c>
      <c r="N98" s="88">
        <f t="shared" si="80"/>
        <v>304.9</v>
      </c>
      <c r="O98" s="88" t="e">
        <f t="shared" si="80"/>
        <v>#REF!</v>
      </c>
      <c r="P98" s="88">
        <f t="shared" si="80"/>
        <v>606</v>
      </c>
      <c r="Q98" s="119">
        <f t="shared" si="80"/>
        <v>269.5</v>
      </c>
      <c r="R98" s="119">
        <f t="shared" si="80"/>
        <v>0</v>
      </c>
      <c r="S98" s="88">
        <f t="shared" si="80"/>
        <v>6</v>
      </c>
      <c r="T98" s="88">
        <f t="shared" si="80"/>
        <v>30</v>
      </c>
      <c r="U98" s="88">
        <f t="shared" si="80"/>
        <v>246</v>
      </c>
      <c r="V98" s="119">
        <f t="shared" si="80"/>
        <v>6.3</v>
      </c>
      <c r="W98" s="91">
        <f t="shared" si="80"/>
        <v>839.4</v>
      </c>
      <c r="X98" s="91">
        <f t="shared" si="80"/>
        <v>613.8</v>
      </c>
      <c r="Y98" s="125">
        <f t="shared" si="80"/>
        <v>225.6</v>
      </c>
    </row>
    <row r="99" spans="1:25" s="5" customFormat="1" ht="18.75" customHeight="1">
      <c r="A99" s="92" t="s">
        <v>109</v>
      </c>
      <c r="B99" s="97"/>
      <c r="C99" s="97"/>
      <c r="D99" s="94"/>
      <c r="E99" s="98"/>
      <c r="F99" s="89"/>
      <c r="G99" s="89"/>
      <c r="H99" s="95"/>
      <c r="I99" s="95"/>
      <c r="J99" s="110"/>
      <c r="K99" s="110"/>
      <c r="L99" s="95"/>
      <c r="M99" s="95"/>
      <c r="N99" s="112"/>
      <c r="O99" s="95"/>
      <c r="P99" s="95"/>
      <c r="Q99" s="95"/>
      <c r="R99" s="95"/>
      <c r="S99" s="95"/>
      <c r="T99" s="95"/>
      <c r="U99" s="89"/>
      <c r="V99" s="109"/>
      <c r="W99" s="95"/>
      <c r="X99" s="95"/>
      <c r="Y99" s="127"/>
    </row>
    <row r="100" spans="1:25" s="5" customFormat="1" ht="18.75" customHeight="1">
      <c r="A100" s="96" t="s">
        <v>28</v>
      </c>
      <c r="B100" s="97">
        <v>0.9</v>
      </c>
      <c r="C100" s="87">
        <v>0</v>
      </c>
      <c r="D100" s="98">
        <v>0</v>
      </c>
      <c r="E100" s="98">
        <f>ROUND(D100*303/1848,1)</f>
        <v>0</v>
      </c>
      <c r="F100" s="89"/>
      <c r="G100" s="89"/>
      <c r="H100" s="95">
        <v>0</v>
      </c>
      <c r="I100" s="95">
        <v>0</v>
      </c>
      <c r="J100" s="110">
        <f>ROUND(I100*(2074-139.7)/(6029.7-300),1)</f>
        <v>0</v>
      </c>
      <c r="K100" s="110">
        <f>ROUND(I100*(1987.9-160.3)/(6029.7-300),1)</f>
        <v>0</v>
      </c>
      <c r="L100" s="111"/>
      <c r="M100" s="111">
        <v>0</v>
      </c>
      <c r="N100" s="112">
        <f>ROUND(M100/(6280-328)*(2473-328),1)</f>
        <v>0</v>
      </c>
      <c r="O100" s="95" t="e">
        <f>SUM(#REF!,#REF!,#REF!,#REF!,M100)</f>
        <v>#REF!</v>
      </c>
      <c r="P100" s="95">
        <v>0</v>
      </c>
      <c r="Q100" s="95">
        <v>0</v>
      </c>
      <c r="R100" s="95"/>
      <c r="S100" s="95">
        <v>0</v>
      </c>
      <c r="T100" s="95">
        <v>0</v>
      </c>
      <c r="U100" s="89"/>
      <c r="V100" s="109">
        <v>0</v>
      </c>
      <c r="W100" s="121">
        <f aca="true" t="shared" si="81" ref="W100:W106">SUM(X100:Y100)</f>
        <v>0</v>
      </c>
      <c r="X100" s="95">
        <f aca="true" t="shared" si="82" ref="X100:X103">SUM(E100,J100,N100,V100)</f>
        <v>0</v>
      </c>
      <c r="Y100" s="127">
        <f>K100+R100</f>
        <v>0</v>
      </c>
    </row>
    <row r="101" spans="1:25" s="5" customFormat="1" ht="18.75" customHeight="1">
      <c r="A101" s="96" t="s">
        <v>110</v>
      </c>
      <c r="B101" s="97">
        <v>0.9</v>
      </c>
      <c r="C101" s="87">
        <v>166</v>
      </c>
      <c r="D101" s="98">
        <v>35.1</v>
      </c>
      <c r="E101" s="98">
        <f aca="true" t="shared" si="83" ref="E101:E106">ROUND(D101*303/1848,1)</f>
        <v>5.8</v>
      </c>
      <c r="F101" s="89"/>
      <c r="G101" s="89"/>
      <c r="H101" s="95">
        <v>74</v>
      </c>
      <c r="I101" s="95">
        <v>106.7</v>
      </c>
      <c r="J101" s="110">
        <f aca="true" t="shared" si="84" ref="J101:J106">ROUND(I101*(2074-139.7)/(6029.7-300),1)</f>
        <v>36</v>
      </c>
      <c r="K101" s="110">
        <f aca="true" t="shared" si="85" ref="K101:K106">ROUND(I101*(1987.9-160.3)/(6029.7-300),1)</f>
        <v>34</v>
      </c>
      <c r="L101" s="111">
        <v>204</v>
      </c>
      <c r="M101" s="111">
        <v>102</v>
      </c>
      <c r="N101" s="112">
        <f aca="true" t="shared" si="86" ref="N101:N106">ROUND(M101/(6280-328)*(2473-328),1)</f>
        <v>36.8</v>
      </c>
      <c r="O101" s="95" t="e">
        <f>SUM(#REF!,#REF!,#REF!,#REF!,M101)</f>
        <v>#REF!</v>
      </c>
      <c r="P101" s="95">
        <v>60</v>
      </c>
      <c r="Q101" s="95">
        <v>25.9</v>
      </c>
      <c r="R101" s="95"/>
      <c r="S101" s="95">
        <v>1</v>
      </c>
      <c r="T101" s="95">
        <v>5</v>
      </c>
      <c r="U101" s="89">
        <v>92</v>
      </c>
      <c r="V101" s="109">
        <v>2.4</v>
      </c>
      <c r="W101" s="121">
        <f t="shared" si="81"/>
        <v>115</v>
      </c>
      <c r="X101" s="95">
        <f t="shared" si="82"/>
        <v>81</v>
      </c>
      <c r="Y101" s="127">
        <f aca="true" t="shared" si="87" ref="Y101:Y106">K101+R101</f>
        <v>34</v>
      </c>
    </row>
    <row r="102" spans="1:25" s="5" customFormat="1" ht="18.75" customHeight="1">
      <c r="A102" s="96" t="s">
        <v>111</v>
      </c>
      <c r="B102" s="97">
        <v>0.9</v>
      </c>
      <c r="C102" s="87">
        <v>233</v>
      </c>
      <c r="D102" s="98">
        <v>73.4</v>
      </c>
      <c r="E102" s="98">
        <f t="shared" si="83"/>
        <v>12</v>
      </c>
      <c r="F102" s="89"/>
      <c r="G102" s="89"/>
      <c r="H102" s="95">
        <v>55</v>
      </c>
      <c r="I102" s="95">
        <v>88.5</v>
      </c>
      <c r="J102" s="110">
        <f t="shared" si="84"/>
        <v>29.9</v>
      </c>
      <c r="K102" s="110">
        <f t="shared" si="85"/>
        <v>28.2</v>
      </c>
      <c r="L102" s="111">
        <v>179</v>
      </c>
      <c r="M102" s="111">
        <v>89</v>
      </c>
      <c r="N102" s="112">
        <f t="shared" si="86"/>
        <v>32.1</v>
      </c>
      <c r="O102" s="95" t="e">
        <f>SUM(#REF!,#REF!,#REF!,#REF!,M102)</f>
        <v>#REF!</v>
      </c>
      <c r="P102" s="95">
        <v>55</v>
      </c>
      <c r="Q102" s="95">
        <v>23.8</v>
      </c>
      <c r="R102" s="95"/>
      <c r="S102" s="95">
        <v>1</v>
      </c>
      <c r="T102" s="95">
        <v>5</v>
      </c>
      <c r="U102" s="89">
        <v>101</v>
      </c>
      <c r="V102" s="109">
        <v>2.6</v>
      </c>
      <c r="W102" s="121">
        <f t="shared" si="81"/>
        <v>104.8</v>
      </c>
      <c r="X102" s="95">
        <f t="shared" si="82"/>
        <v>76.6</v>
      </c>
      <c r="Y102" s="127">
        <f t="shared" si="87"/>
        <v>28.2</v>
      </c>
    </row>
    <row r="103" spans="1:25" s="5" customFormat="1" ht="18.75" customHeight="1">
      <c r="A103" s="99" t="s">
        <v>112</v>
      </c>
      <c r="B103" s="97">
        <v>0.9</v>
      </c>
      <c r="C103" s="87">
        <v>428</v>
      </c>
      <c r="D103" s="98">
        <v>78.7</v>
      </c>
      <c r="E103" s="98">
        <f t="shared" si="83"/>
        <v>12.9</v>
      </c>
      <c r="F103" s="89"/>
      <c r="G103" s="89"/>
      <c r="H103" s="95">
        <v>139</v>
      </c>
      <c r="I103" s="95">
        <v>224.1</v>
      </c>
      <c r="J103" s="110">
        <f t="shared" si="84"/>
        <v>75.7</v>
      </c>
      <c r="K103" s="110">
        <f t="shared" si="85"/>
        <v>71.5</v>
      </c>
      <c r="L103" s="111">
        <v>429</v>
      </c>
      <c r="M103" s="111">
        <v>214</v>
      </c>
      <c r="N103" s="112">
        <f t="shared" si="86"/>
        <v>77.1</v>
      </c>
      <c r="O103" s="95" t="e">
        <f>SUM(#REF!,#REF!,#REF!,#REF!,M103)</f>
        <v>#REF!</v>
      </c>
      <c r="P103" s="95">
        <v>120</v>
      </c>
      <c r="Q103" s="95">
        <v>51.8</v>
      </c>
      <c r="R103" s="95"/>
      <c r="S103" s="95">
        <v>1</v>
      </c>
      <c r="T103" s="95">
        <v>5</v>
      </c>
      <c r="U103" s="89">
        <v>32</v>
      </c>
      <c r="V103" s="109">
        <v>0.8</v>
      </c>
      <c r="W103" s="121">
        <f t="shared" si="81"/>
        <v>238</v>
      </c>
      <c r="X103" s="95">
        <f t="shared" si="82"/>
        <v>166.5</v>
      </c>
      <c r="Y103" s="127">
        <f t="shared" si="87"/>
        <v>71.5</v>
      </c>
    </row>
    <row r="104" spans="1:25" s="5" customFormat="1" ht="18.75" customHeight="1">
      <c r="A104" s="99" t="s">
        <v>113</v>
      </c>
      <c r="B104" s="97">
        <v>0.9</v>
      </c>
      <c r="C104" s="87">
        <v>271</v>
      </c>
      <c r="D104" s="98">
        <v>47.6</v>
      </c>
      <c r="E104" s="98">
        <f t="shared" si="83"/>
        <v>7.8</v>
      </c>
      <c r="F104" s="89"/>
      <c r="G104" s="89"/>
      <c r="H104" s="95">
        <v>36</v>
      </c>
      <c r="I104" s="95">
        <v>53.1</v>
      </c>
      <c r="J104" s="110">
        <f t="shared" si="84"/>
        <v>17.9</v>
      </c>
      <c r="K104" s="110">
        <f t="shared" si="85"/>
        <v>16.9</v>
      </c>
      <c r="L104" s="111">
        <v>332</v>
      </c>
      <c r="M104" s="111">
        <v>166</v>
      </c>
      <c r="N104" s="112">
        <f t="shared" si="86"/>
        <v>59.8</v>
      </c>
      <c r="O104" s="95" t="e">
        <f>SUM(#REF!,#REF!,#REF!,#REF!,M104)</f>
        <v>#REF!</v>
      </c>
      <c r="P104" s="95">
        <v>90</v>
      </c>
      <c r="Q104" s="95">
        <v>38.9</v>
      </c>
      <c r="R104" s="95"/>
      <c r="S104" s="95">
        <v>1</v>
      </c>
      <c r="T104" s="95">
        <v>5</v>
      </c>
      <c r="U104" s="89">
        <v>0</v>
      </c>
      <c r="V104" s="109">
        <v>0</v>
      </c>
      <c r="W104" s="121">
        <f t="shared" si="81"/>
        <v>102.4</v>
      </c>
      <c r="X104" s="95">
        <f aca="true" t="shared" si="88" ref="X104:X109">SUM(E104,J104,N104,V104)</f>
        <v>85.5</v>
      </c>
      <c r="Y104" s="127">
        <f t="shared" si="87"/>
        <v>16.9</v>
      </c>
    </row>
    <row r="105" spans="1:25" s="5" customFormat="1" ht="18.75" customHeight="1">
      <c r="A105" s="99" t="s">
        <v>114</v>
      </c>
      <c r="B105" s="97">
        <v>0.9</v>
      </c>
      <c r="C105" s="87">
        <v>320</v>
      </c>
      <c r="D105" s="98">
        <v>63.8</v>
      </c>
      <c r="E105" s="98">
        <f t="shared" si="83"/>
        <v>10.5</v>
      </c>
      <c r="F105" s="89"/>
      <c r="G105" s="89"/>
      <c r="H105" s="95">
        <v>63</v>
      </c>
      <c r="I105" s="95">
        <v>92.3</v>
      </c>
      <c r="J105" s="110">
        <f t="shared" si="84"/>
        <v>31.2</v>
      </c>
      <c r="K105" s="110">
        <f t="shared" si="85"/>
        <v>29.4</v>
      </c>
      <c r="L105" s="111">
        <v>162</v>
      </c>
      <c r="M105" s="111">
        <v>81</v>
      </c>
      <c r="N105" s="112">
        <f t="shared" si="86"/>
        <v>29.2</v>
      </c>
      <c r="O105" s="95" t="e">
        <f>SUM(#REF!,#REF!,#REF!,#REF!,M105)</f>
        <v>#REF!</v>
      </c>
      <c r="P105" s="95">
        <v>120</v>
      </c>
      <c r="Q105" s="95">
        <v>51.8</v>
      </c>
      <c r="R105" s="95"/>
      <c r="S105" s="95">
        <v>1</v>
      </c>
      <c r="T105" s="95">
        <v>5</v>
      </c>
      <c r="U105" s="89">
        <v>21</v>
      </c>
      <c r="V105" s="109">
        <v>0.5</v>
      </c>
      <c r="W105" s="121">
        <f t="shared" si="81"/>
        <v>100.8</v>
      </c>
      <c r="X105" s="95">
        <f t="shared" si="88"/>
        <v>71.4</v>
      </c>
      <c r="Y105" s="127">
        <f t="shared" si="87"/>
        <v>29.4</v>
      </c>
    </row>
    <row r="106" spans="1:25" s="4" customFormat="1" ht="18.75" customHeight="1">
      <c r="A106" s="99" t="s">
        <v>115</v>
      </c>
      <c r="B106" s="97">
        <v>1</v>
      </c>
      <c r="C106" s="87">
        <v>547</v>
      </c>
      <c r="D106" s="98">
        <v>89</v>
      </c>
      <c r="E106" s="98">
        <f t="shared" si="83"/>
        <v>14.6</v>
      </c>
      <c r="F106" s="89"/>
      <c r="G106" s="89"/>
      <c r="H106" s="95">
        <v>74</v>
      </c>
      <c r="I106" s="95">
        <v>143</v>
      </c>
      <c r="J106" s="110">
        <f t="shared" si="84"/>
        <v>48.3</v>
      </c>
      <c r="K106" s="110">
        <f t="shared" si="85"/>
        <v>45.6</v>
      </c>
      <c r="L106" s="111">
        <v>349</v>
      </c>
      <c r="M106" s="111">
        <v>194</v>
      </c>
      <c r="N106" s="112">
        <f t="shared" si="86"/>
        <v>69.9</v>
      </c>
      <c r="O106" s="95" t="e">
        <f>SUM(#REF!,#REF!,#REF!,#REF!,M106)</f>
        <v>#REF!</v>
      </c>
      <c r="P106" s="95">
        <v>161</v>
      </c>
      <c r="Q106" s="95">
        <v>77.3</v>
      </c>
      <c r="R106" s="95"/>
      <c r="S106" s="95">
        <v>1</v>
      </c>
      <c r="T106" s="95">
        <v>5</v>
      </c>
      <c r="U106" s="89">
        <v>0</v>
      </c>
      <c r="V106" s="109">
        <v>0</v>
      </c>
      <c r="W106" s="121">
        <f t="shared" si="81"/>
        <v>178.4</v>
      </c>
      <c r="X106" s="95">
        <f t="shared" si="88"/>
        <v>132.8</v>
      </c>
      <c r="Y106" s="127">
        <f t="shared" si="87"/>
        <v>45.6</v>
      </c>
    </row>
    <row r="107" spans="1:25" s="4" customFormat="1" ht="18.75" customHeight="1">
      <c r="A107" s="90" t="s">
        <v>116</v>
      </c>
      <c r="B107" s="100"/>
      <c r="C107" s="85">
        <f aca="true" t="shared" si="89" ref="C107:K107">SUM(C109:C118)</f>
        <v>2620</v>
      </c>
      <c r="D107" s="88">
        <f t="shared" si="89"/>
        <v>427</v>
      </c>
      <c r="E107" s="88">
        <f t="shared" si="89"/>
        <v>70</v>
      </c>
      <c r="F107" s="85">
        <f t="shared" si="89"/>
        <v>2</v>
      </c>
      <c r="G107" s="51">
        <f t="shared" si="89"/>
        <v>8</v>
      </c>
      <c r="H107" s="88">
        <f t="shared" si="89"/>
        <v>454</v>
      </c>
      <c r="I107" s="88">
        <f t="shared" si="89"/>
        <v>779.4</v>
      </c>
      <c r="J107" s="88">
        <f t="shared" si="89"/>
        <v>263.1</v>
      </c>
      <c r="K107" s="88">
        <f t="shared" si="89"/>
        <v>248.7</v>
      </c>
      <c r="L107" s="88">
        <f aca="true" t="shared" si="90" ref="L107:Y107">SUM(L109:L118)</f>
        <v>1570</v>
      </c>
      <c r="M107" s="88">
        <f t="shared" si="90"/>
        <v>771</v>
      </c>
      <c r="N107" s="88">
        <f t="shared" si="90"/>
        <v>277.8</v>
      </c>
      <c r="O107" s="88" t="e">
        <f t="shared" si="90"/>
        <v>#REF!</v>
      </c>
      <c r="P107" s="88">
        <f t="shared" si="90"/>
        <v>160</v>
      </c>
      <c r="Q107" s="119">
        <f t="shared" si="90"/>
        <v>71.2</v>
      </c>
      <c r="R107" s="119">
        <f t="shared" si="90"/>
        <v>0</v>
      </c>
      <c r="S107" s="88">
        <f t="shared" si="90"/>
        <v>9</v>
      </c>
      <c r="T107" s="88">
        <f t="shared" si="90"/>
        <v>45</v>
      </c>
      <c r="U107" s="88">
        <f t="shared" si="90"/>
        <v>210</v>
      </c>
      <c r="V107" s="119">
        <f t="shared" si="90"/>
        <v>5.4</v>
      </c>
      <c r="W107" s="91">
        <f t="shared" si="90"/>
        <v>865</v>
      </c>
      <c r="X107" s="91">
        <f t="shared" si="90"/>
        <v>616.3</v>
      </c>
      <c r="Y107" s="125">
        <f t="shared" si="90"/>
        <v>248.7</v>
      </c>
    </row>
    <row r="108" spans="1:25" s="5" customFormat="1" ht="18.75" customHeight="1">
      <c r="A108" s="92" t="s">
        <v>117</v>
      </c>
      <c r="B108" s="97"/>
      <c r="C108" s="97"/>
      <c r="D108" s="94"/>
      <c r="E108" s="98"/>
      <c r="F108" s="89"/>
      <c r="G108" s="89"/>
      <c r="H108" s="95"/>
      <c r="I108" s="95"/>
      <c r="J108" s="110"/>
      <c r="K108" s="110"/>
      <c r="L108" s="95"/>
      <c r="M108" s="95"/>
      <c r="N108" s="112"/>
      <c r="O108" s="95"/>
      <c r="P108" s="95"/>
      <c r="Q108" s="95"/>
      <c r="R108" s="95"/>
      <c r="S108" s="95"/>
      <c r="T108" s="95"/>
      <c r="U108" s="89"/>
      <c r="V108" s="109"/>
      <c r="W108" s="95"/>
      <c r="X108" s="95"/>
      <c r="Y108" s="127"/>
    </row>
    <row r="109" spans="1:25" s="5" customFormat="1" ht="18.75" customHeight="1">
      <c r="A109" s="96" t="s">
        <v>28</v>
      </c>
      <c r="B109" s="97">
        <v>0.9</v>
      </c>
      <c r="C109" s="87">
        <v>21</v>
      </c>
      <c r="D109" s="98">
        <v>3.4</v>
      </c>
      <c r="E109" s="98">
        <f>ROUND(D109*303/1848,1)</f>
        <v>0.6</v>
      </c>
      <c r="F109" s="89"/>
      <c r="G109" s="89"/>
      <c r="H109" s="95">
        <v>15</v>
      </c>
      <c r="I109" s="95">
        <v>26.6</v>
      </c>
      <c r="J109" s="110">
        <f>ROUND(I109*(2074-139.7)/(6029.7-300),1)</f>
        <v>9</v>
      </c>
      <c r="K109" s="110">
        <f>ROUND(I109*(1987.9-160.3)/(6029.7-300),1)</f>
        <v>8.5</v>
      </c>
      <c r="L109" s="111">
        <v>42</v>
      </c>
      <c r="M109" s="111">
        <v>21</v>
      </c>
      <c r="N109" s="112">
        <f>ROUND(M109/(6280-328)*(2473-328),1)</f>
        <v>7.6</v>
      </c>
      <c r="O109" s="95" t="e">
        <f>SUM(#REF!,#REF!,#REF!,#REF!,M109)</f>
        <v>#REF!</v>
      </c>
      <c r="P109" s="95">
        <v>5</v>
      </c>
      <c r="Q109" s="95">
        <v>2.2</v>
      </c>
      <c r="R109" s="95"/>
      <c r="S109" s="95">
        <v>0</v>
      </c>
      <c r="T109" s="95">
        <v>0</v>
      </c>
      <c r="U109" s="89"/>
      <c r="V109" s="109">
        <v>0</v>
      </c>
      <c r="W109" s="121">
        <f aca="true" t="shared" si="91" ref="W109:W118">SUM(X109:Y109)</f>
        <v>25.7</v>
      </c>
      <c r="X109" s="95">
        <f t="shared" si="88"/>
        <v>17.2</v>
      </c>
      <c r="Y109" s="127">
        <f>K109+R109</f>
        <v>8.5</v>
      </c>
    </row>
    <row r="110" spans="1:25" s="5" customFormat="1" ht="18.75" customHeight="1">
      <c r="A110" s="96" t="s">
        <v>118</v>
      </c>
      <c r="B110" s="97">
        <v>0.9</v>
      </c>
      <c r="C110" s="87">
        <v>305</v>
      </c>
      <c r="D110" s="98">
        <v>44.6</v>
      </c>
      <c r="E110" s="98">
        <f aca="true" t="shared" si="92" ref="E110:E118">ROUND(D110*303/1848,1)</f>
        <v>7.3</v>
      </c>
      <c r="F110" s="89"/>
      <c r="G110" s="89"/>
      <c r="H110" s="95">
        <v>56</v>
      </c>
      <c r="I110" s="95">
        <v>90</v>
      </c>
      <c r="J110" s="110">
        <f aca="true" t="shared" si="93" ref="J110:J118">ROUND(I110*(2074-139.7)/(6029.7-300),1)</f>
        <v>30.4</v>
      </c>
      <c r="K110" s="110">
        <f aca="true" t="shared" si="94" ref="K110:K118">ROUND(I110*(1987.9-160.3)/(6029.7-300),1)</f>
        <v>28.7</v>
      </c>
      <c r="L110" s="111">
        <v>277</v>
      </c>
      <c r="M110" s="111">
        <v>138</v>
      </c>
      <c r="N110" s="112">
        <f aca="true" t="shared" si="95" ref="N110:N118">ROUND(M110/(6280-328)*(2473-328),1)</f>
        <v>49.7</v>
      </c>
      <c r="O110" s="95" t="e">
        <f>SUM(#REF!,#REF!,#REF!,#REF!,M110)</f>
        <v>#REF!</v>
      </c>
      <c r="P110" s="95">
        <v>20</v>
      </c>
      <c r="Q110" s="95">
        <v>8.6</v>
      </c>
      <c r="R110" s="95"/>
      <c r="S110" s="95">
        <v>1</v>
      </c>
      <c r="T110" s="95">
        <v>5</v>
      </c>
      <c r="U110" s="89">
        <v>0</v>
      </c>
      <c r="V110" s="109">
        <v>0</v>
      </c>
      <c r="W110" s="121">
        <f t="shared" si="91"/>
        <v>116.1</v>
      </c>
      <c r="X110" s="95">
        <f aca="true" t="shared" si="96" ref="X110:X118">SUM(E110,J110,N110,V110)</f>
        <v>87.4</v>
      </c>
      <c r="Y110" s="127">
        <f aca="true" t="shared" si="97" ref="Y110:Y118">K110+R110</f>
        <v>28.7</v>
      </c>
    </row>
    <row r="111" spans="1:25" s="5" customFormat="1" ht="18.75" customHeight="1">
      <c r="A111" s="99" t="s">
        <v>119</v>
      </c>
      <c r="B111" s="97">
        <v>0.9</v>
      </c>
      <c r="C111" s="87">
        <v>342</v>
      </c>
      <c r="D111" s="98">
        <v>60</v>
      </c>
      <c r="E111" s="98">
        <f t="shared" si="92"/>
        <v>9.8</v>
      </c>
      <c r="F111" s="89"/>
      <c r="G111" s="89"/>
      <c r="H111" s="95">
        <v>96</v>
      </c>
      <c r="I111" s="95">
        <v>169.2</v>
      </c>
      <c r="J111" s="110">
        <f t="shared" si="93"/>
        <v>57.1</v>
      </c>
      <c r="K111" s="110">
        <f t="shared" si="94"/>
        <v>54</v>
      </c>
      <c r="L111" s="111">
        <v>154</v>
      </c>
      <c r="M111" s="111">
        <v>69</v>
      </c>
      <c r="N111" s="112">
        <f t="shared" si="95"/>
        <v>24.9</v>
      </c>
      <c r="O111" s="95" t="e">
        <f>SUM(#REF!,#REF!,#REF!,#REF!,M111)</f>
        <v>#REF!</v>
      </c>
      <c r="P111" s="95">
        <v>20</v>
      </c>
      <c r="Q111" s="95">
        <v>8.6</v>
      </c>
      <c r="R111" s="95"/>
      <c r="S111" s="95">
        <v>1</v>
      </c>
      <c r="T111" s="95">
        <v>5</v>
      </c>
      <c r="U111" s="89">
        <v>59</v>
      </c>
      <c r="V111" s="109">
        <v>1.5</v>
      </c>
      <c r="W111" s="121">
        <f t="shared" si="91"/>
        <v>147.3</v>
      </c>
      <c r="X111" s="95">
        <f t="shared" si="96"/>
        <v>93.3</v>
      </c>
      <c r="Y111" s="127">
        <f t="shared" si="97"/>
        <v>54</v>
      </c>
    </row>
    <row r="112" spans="1:25" s="5" customFormat="1" ht="18.75" customHeight="1">
      <c r="A112" s="99" t="s">
        <v>120</v>
      </c>
      <c r="B112" s="97">
        <v>0.9</v>
      </c>
      <c r="C112" s="87">
        <v>357</v>
      </c>
      <c r="D112" s="98">
        <v>60.9</v>
      </c>
      <c r="E112" s="98">
        <f t="shared" si="92"/>
        <v>10</v>
      </c>
      <c r="F112" s="89"/>
      <c r="G112" s="89"/>
      <c r="H112" s="95">
        <v>83</v>
      </c>
      <c r="I112" s="95">
        <v>143.6</v>
      </c>
      <c r="J112" s="110">
        <f t="shared" si="93"/>
        <v>48.5</v>
      </c>
      <c r="K112" s="110">
        <f t="shared" si="94"/>
        <v>45.8</v>
      </c>
      <c r="L112" s="111">
        <v>210</v>
      </c>
      <c r="M112" s="111">
        <v>105</v>
      </c>
      <c r="N112" s="112">
        <f t="shared" si="95"/>
        <v>37.8</v>
      </c>
      <c r="O112" s="95" t="e">
        <f>SUM(#REF!,#REF!,#REF!,#REF!,M112)</f>
        <v>#REF!</v>
      </c>
      <c r="P112" s="95">
        <v>21</v>
      </c>
      <c r="Q112" s="95">
        <v>9.1</v>
      </c>
      <c r="R112" s="95"/>
      <c r="S112" s="95">
        <v>1</v>
      </c>
      <c r="T112" s="95">
        <v>5</v>
      </c>
      <c r="U112" s="89">
        <v>1</v>
      </c>
      <c r="V112" s="109">
        <v>0</v>
      </c>
      <c r="W112" s="121">
        <f t="shared" si="91"/>
        <v>142.1</v>
      </c>
      <c r="X112" s="95">
        <f t="shared" si="96"/>
        <v>96.3</v>
      </c>
      <c r="Y112" s="127">
        <f t="shared" si="97"/>
        <v>45.8</v>
      </c>
    </row>
    <row r="113" spans="1:25" s="5" customFormat="1" ht="18.75" customHeight="1">
      <c r="A113" s="99" t="s">
        <v>121</v>
      </c>
      <c r="B113" s="97">
        <v>0.9</v>
      </c>
      <c r="C113" s="87">
        <v>124</v>
      </c>
      <c r="D113" s="98">
        <v>19.6</v>
      </c>
      <c r="E113" s="98">
        <f t="shared" si="92"/>
        <v>3.2</v>
      </c>
      <c r="F113" s="89">
        <v>1</v>
      </c>
      <c r="G113" s="89">
        <v>4</v>
      </c>
      <c r="H113" s="95">
        <v>22</v>
      </c>
      <c r="I113" s="95">
        <v>38.2</v>
      </c>
      <c r="J113" s="110">
        <f t="shared" si="93"/>
        <v>12.9</v>
      </c>
      <c r="K113" s="110">
        <f t="shared" si="94"/>
        <v>12.2</v>
      </c>
      <c r="L113" s="111">
        <v>50</v>
      </c>
      <c r="M113" s="111">
        <v>23</v>
      </c>
      <c r="N113" s="112">
        <f t="shared" si="95"/>
        <v>8.3</v>
      </c>
      <c r="O113" s="95" t="e">
        <f>SUM(#REF!,#REF!,#REF!,#REF!,M113)</f>
        <v>#REF!</v>
      </c>
      <c r="P113" s="95">
        <v>10</v>
      </c>
      <c r="Q113" s="95">
        <v>4.3</v>
      </c>
      <c r="R113" s="95"/>
      <c r="S113" s="95">
        <v>1</v>
      </c>
      <c r="T113" s="95">
        <v>5</v>
      </c>
      <c r="U113" s="89">
        <v>7</v>
      </c>
      <c r="V113" s="109">
        <v>0.2</v>
      </c>
      <c r="W113" s="121">
        <f t="shared" si="91"/>
        <v>36.8</v>
      </c>
      <c r="X113" s="95">
        <f t="shared" si="96"/>
        <v>24.6</v>
      </c>
      <c r="Y113" s="127">
        <f t="shared" si="97"/>
        <v>12.2</v>
      </c>
    </row>
    <row r="114" spans="1:25" s="5" customFormat="1" ht="18.75" customHeight="1">
      <c r="A114" s="99" t="s">
        <v>122</v>
      </c>
      <c r="B114" s="97">
        <v>1</v>
      </c>
      <c r="C114" s="87">
        <v>190</v>
      </c>
      <c r="D114" s="98">
        <v>27.4</v>
      </c>
      <c r="E114" s="98">
        <f t="shared" si="92"/>
        <v>4.5</v>
      </c>
      <c r="F114" s="89"/>
      <c r="G114" s="89"/>
      <c r="H114" s="95">
        <v>62</v>
      </c>
      <c r="I114" s="95">
        <v>95.5</v>
      </c>
      <c r="J114" s="110">
        <f t="shared" si="93"/>
        <v>32.2</v>
      </c>
      <c r="K114" s="110">
        <f t="shared" si="94"/>
        <v>30.5</v>
      </c>
      <c r="L114" s="111">
        <v>221</v>
      </c>
      <c r="M114" s="111">
        <v>111</v>
      </c>
      <c r="N114" s="112">
        <f t="shared" si="95"/>
        <v>40</v>
      </c>
      <c r="O114" s="95" t="e">
        <f>SUM(#REF!,#REF!,#REF!,#REF!,M114)</f>
        <v>#REF!</v>
      </c>
      <c r="P114" s="95">
        <v>12</v>
      </c>
      <c r="Q114" s="95">
        <v>5.8</v>
      </c>
      <c r="R114" s="95"/>
      <c r="S114" s="95">
        <v>1</v>
      </c>
      <c r="T114" s="95">
        <v>5</v>
      </c>
      <c r="U114" s="89">
        <v>54</v>
      </c>
      <c r="V114" s="109">
        <v>1.4</v>
      </c>
      <c r="W114" s="121">
        <f t="shared" si="91"/>
        <v>108.6</v>
      </c>
      <c r="X114" s="95">
        <f t="shared" si="96"/>
        <v>78.1</v>
      </c>
      <c r="Y114" s="127">
        <f t="shared" si="97"/>
        <v>30.5</v>
      </c>
    </row>
    <row r="115" spans="1:25" s="5" customFormat="1" ht="18.75" customHeight="1">
      <c r="A115" s="99" t="s">
        <v>123</v>
      </c>
      <c r="B115" s="97">
        <v>0.9</v>
      </c>
      <c r="C115" s="87">
        <v>297</v>
      </c>
      <c r="D115" s="98">
        <v>48.7</v>
      </c>
      <c r="E115" s="98">
        <f t="shared" si="92"/>
        <v>8</v>
      </c>
      <c r="F115" s="89"/>
      <c r="G115" s="89"/>
      <c r="H115" s="95">
        <v>45</v>
      </c>
      <c r="I115" s="95">
        <v>75.2</v>
      </c>
      <c r="J115" s="110">
        <f t="shared" si="93"/>
        <v>25.4</v>
      </c>
      <c r="K115" s="110">
        <f t="shared" si="94"/>
        <v>24</v>
      </c>
      <c r="L115" s="111">
        <v>303</v>
      </c>
      <c r="M115" s="111">
        <v>151</v>
      </c>
      <c r="N115" s="112">
        <f t="shared" si="95"/>
        <v>54.4</v>
      </c>
      <c r="O115" s="95" t="e">
        <f>SUM(#REF!,#REF!,#REF!,#REF!,M115)</f>
        <v>#REF!</v>
      </c>
      <c r="P115" s="95">
        <v>30</v>
      </c>
      <c r="Q115" s="95">
        <v>13</v>
      </c>
      <c r="R115" s="95"/>
      <c r="S115" s="95">
        <v>1</v>
      </c>
      <c r="T115" s="95">
        <v>5</v>
      </c>
      <c r="U115" s="89">
        <v>12</v>
      </c>
      <c r="V115" s="109">
        <v>0.3</v>
      </c>
      <c r="W115" s="121">
        <f t="shared" si="91"/>
        <v>112.1</v>
      </c>
      <c r="X115" s="95">
        <f t="shared" si="96"/>
        <v>88.1</v>
      </c>
      <c r="Y115" s="127">
        <f t="shared" si="97"/>
        <v>24</v>
      </c>
    </row>
    <row r="116" spans="1:25" s="5" customFormat="1" ht="18.75" customHeight="1">
      <c r="A116" s="99" t="s">
        <v>124</v>
      </c>
      <c r="B116" s="97">
        <v>0.9</v>
      </c>
      <c r="C116" s="87">
        <v>303</v>
      </c>
      <c r="D116" s="98">
        <v>44.6</v>
      </c>
      <c r="E116" s="98">
        <f t="shared" si="92"/>
        <v>7.3</v>
      </c>
      <c r="F116" s="89"/>
      <c r="G116" s="89"/>
      <c r="H116" s="95">
        <v>32</v>
      </c>
      <c r="I116" s="95">
        <v>57.6</v>
      </c>
      <c r="J116" s="110">
        <f t="shared" si="93"/>
        <v>19.4</v>
      </c>
      <c r="K116" s="110">
        <f t="shared" si="94"/>
        <v>18.4</v>
      </c>
      <c r="L116" s="111">
        <v>82</v>
      </c>
      <c r="M116" s="111">
        <v>37</v>
      </c>
      <c r="N116" s="112">
        <f t="shared" si="95"/>
        <v>13.3</v>
      </c>
      <c r="O116" s="95" t="e">
        <f>SUM(#REF!,#REF!,#REF!,#REF!,M116)</f>
        <v>#REF!</v>
      </c>
      <c r="P116" s="95">
        <v>12</v>
      </c>
      <c r="Q116" s="95">
        <v>5.2</v>
      </c>
      <c r="R116" s="95"/>
      <c r="S116" s="95">
        <v>1</v>
      </c>
      <c r="T116" s="95">
        <v>5</v>
      </c>
      <c r="U116" s="89">
        <v>10</v>
      </c>
      <c r="V116" s="109">
        <v>0.3</v>
      </c>
      <c r="W116" s="121">
        <f t="shared" si="91"/>
        <v>58.7</v>
      </c>
      <c r="X116" s="95">
        <f t="shared" si="96"/>
        <v>40.3</v>
      </c>
      <c r="Y116" s="127">
        <f t="shared" si="97"/>
        <v>18.4</v>
      </c>
    </row>
    <row r="117" spans="1:25" s="5" customFormat="1" ht="18.75" customHeight="1">
      <c r="A117" s="99" t="s">
        <v>125</v>
      </c>
      <c r="B117" s="97">
        <v>1</v>
      </c>
      <c r="C117" s="87">
        <v>485</v>
      </c>
      <c r="D117" s="98">
        <v>84.2</v>
      </c>
      <c r="E117" s="98">
        <f t="shared" si="92"/>
        <v>13.8</v>
      </c>
      <c r="F117" s="89">
        <v>1</v>
      </c>
      <c r="G117" s="89">
        <v>4</v>
      </c>
      <c r="H117" s="95">
        <v>18</v>
      </c>
      <c r="I117" s="95">
        <v>36.5</v>
      </c>
      <c r="J117" s="110">
        <f t="shared" si="93"/>
        <v>12.3</v>
      </c>
      <c r="K117" s="110">
        <f t="shared" si="94"/>
        <v>11.6</v>
      </c>
      <c r="L117" s="111">
        <v>104</v>
      </c>
      <c r="M117" s="111">
        <v>52</v>
      </c>
      <c r="N117" s="112">
        <f t="shared" si="95"/>
        <v>18.7</v>
      </c>
      <c r="O117" s="95" t="e">
        <f>SUM(#REF!,#REF!,#REF!,#REF!,M117)</f>
        <v>#REF!</v>
      </c>
      <c r="P117" s="95">
        <v>15</v>
      </c>
      <c r="Q117" s="95">
        <v>7.2</v>
      </c>
      <c r="R117" s="95"/>
      <c r="S117" s="95">
        <v>1</v>
      </c>
      <c r="T117" s="95">
        <v>5</v>
      </c>
      <c r="U117" s="89">
        <v>32</v>
      </c>
      <c r="V117" s="109">
        <v>0.8</v>
      </c>
      <c r="W117" s="121">
        <f t="shared" si="91"/>
        <v>57.2</v>
      </c>
      <c r="X117" s="95">
        <f t="shared" si="96"/>
        <v>45.6</v>
      </c>
      <c r="Y117" s="127">
        <f t="shared" si="97"/>
        <v>11.6</v>
      </c>
    </row>
    <row r="118" spans="1:25" s="1" customFormat="1" ht="18.75" customHeight="1">
      <c r="A118" s="99" t="s">
        <v>126</v>
      </c>
      <c r="B118" s="97">
        <v>1</v>
      </c>
      <c r="C118" s="87">
        <v>196</v>
      </c>
      <c r="D118" s="98">
        <v>33.6</v>
      </c>
      <c r="E118" s="98">
        <f t="shared" si="92"/>
        <v>5.5</v>
      </c>
      <c r="F118" s="89"/>
      <c r="G118" s="89"/>
      <c r="H118" s="95">
        <v>25</v>
      </c>
      <c r="I118" s="95">
        <v>47</v>
      </c>
      <c r="J118" s="110">
        <f t="shared" si="93"/>
        <v>15.9</v>
      </c>
      <c r="K118" s="110">
        <f t="shared" si="94"/>
        <v>15</v>
      </c>
      <c r="L118" s="111">
        <v>127</v>
      </c>
      <c r="M118" s="111">
        <v>64</v>
      </c>
      <c r="N118" s="112">
        <f t="shared" si="95"/>
        <v>23.1</v>
      </c>
      <c r="O118" s="95" t="e">
        <f>SUM(#REF!,#REF!,#REF!,#REF!,M118)</f>
        <v>#REF!</v>
      </c>
      <c r="P118" s="95">
        <v>15</v>
      </c>
      <c r="Q118" s="130">
        <v>7.2</v>
      </c>
      <c r="R118" s="130"/>
      <c r="S118" s="130">
        <v>1</v>
      </c>
      <c r="T118" s="130">
        <v>5</v>
      </c>
      <c r="U118" s="129">
        <v>35</v>
      </c>
      <c r="V118" s="136">
        <v>0.9</v>
      </c>
      <c r="W118" s="121">
        <f t="shared" si="91"/>
        <v>60.4</v>
      </c>
      <c r="X118" s="95">
        <f t="shared" si="96"/>
        <v>45.4</v>
      </c>
      <c r="Y118" s="127">
        <f t="shared" si="97"/>
        <v>15</v>
      </c>
    </row>
    <row r="119" spans="1:25" s="62" customFormat="1" ht="18.75" customHeight="1">
      <c r="A119" s="128" t="s">
        <v>127</v>
      </c>
      <c r="B119" s="121"/>
      <c r="C119" s="51">
        <v>799</v>
      </c>
      <c r="D119" s="51">
        <f>SUM(D121:D131)</f>
        <v>0</v>
      </c>
      <c r="E119" s="91"/>
      <c r="F119" s="51"/>
      <c r="G119" s="51"/>
      <c r="H119" s="51">
        <v>446</v>
      </c>
      <c r="I119" s="121">
        <f aca="true" t="shared" si="98" ref="I119:K119">SUM(I121:I131)</f>
        <v>300</v>
      </c>
      <c r="J119" s="133">
        <f t="shared" si="98"/>
        <v>139.7</v>
      </c>
      <c r="K119" s="133">
        <f t="shared" si="98"/>
        <v>160.3</v>
      </c>
      <c r="L119" s="121">
        <v>3711</v>
      </c>
      <c r="M119" s="121">
        <f aca="true" t="shared" si="99" ref="M119:P119">SUM(M121:M131)</f>
        <v>328</v>
      </c>
      <c r="N119" s="133">
        <f t="shared" si="99"/>
        <v>328</v>
      </c>
      <c r="O119" s="121" t="e">
        <f>SUM(#REF!,#REF!,#REF!,#REF!,M119)</f>
        <v>#REF!</v>
      </c>
      <c r="P119" s="121">
        <f t="shared" si="99"/>
        <v>444</v>
      </c>
      <c r="Q119" s="121">
        <v>135.4</v>
      </c>
      <c r="R119" s="121">
        <f aca="true" t="shared" si="100" ref="R119:Y119">SUM(R121:R131)</f>
        <v>39.7</v>
      </c>
      <c r="S119" s="121">
        <v>15</v>
      </c>
      <c r="T119" s="121">
        <f>SUM(T121:T130)</f>
        <v>0</v>
      </c>
      <c r="U119" s="121">
        <v>1247</v>
      </c>
      <c r="V119" s="133">
        <f t="shared" si="100"/>
        <v>32.3</v>
      </c>
      <c r="W119" s="121">
        <f t="shared" si="100"/>
        <v>700</v>
      </c>
      <c r="X119" s="121">
        <f t="shared" si="100"/>
        <v>500</v>
      </c>
      <c r="Y119" s="137">
        <f t="shared" si="100"/>
        <v>200</v>
      </c>
    </row>
    <row r="120" spans="1:25" s="1" customFormat="1" ht="18.75" customHeight="1">
      <c r="A120" s="128" t="s">
        <v>128</v>
      </c>
      <c r="B120" s="95"/>
      <c r="C120" s="95"/>
      <c r="D120" s="98"/>
      <c r="E120" s="98"/>
      <c r="F120" s="129"/>
      <c r="G120" s="129"/>
      <c r="H120" s="130"/>
      <c r="I120" s="130"/>
      <c r="J120" s="130"/>
      <c r="K120" s="130"/>
      <c r="L120" s="134"/>
      <c r="M120" s="134"/>
      <c r="N120" s="135"/>
      <c r="O120" s="134"/>
      <c r="P120" s="134"/>
      <c r="Q120" s="130"/>
      <c r="R120" s="130"/>
      <c r="S120" s="130"/>
      <c r="T120" s="130"/>
      <c r="U120" s="129"/>
      <c r="V120" s="136"/>
      <c r="W120" s="130"/>
      <c r="X120" s="130"/>
      <c r="Y120" s="138"/>
    </row>
    <row r="121" spans="1:25" s="1" customFormat="1" ht="18.75" customHeight="1">
      <c r="A121" s="131" t="s">
        <v>28</v>
      </c>
      <c r="B121" s="95"/>
      <c r="C121" s="95"/>
      <c r="D121" s="98"/>
      <c r="E121" s="98"/>
      <c r="F121" s="129"/>
      <c r="G121" s="129"/>
      <c r="H121" s="130">
        <v>0</v>
      </c>
      <c r="I121" s="130">
        <v>0</v>
      </c>
      <c r="J121" s="130">
        <f aca="true" t="shared" si="101" ref="J121:J130">ROUND(I121*139.7/300,1)</f>
        <v>0</v>
      </c>
      <c r="K121" s="130">
        <f aca="true" t="shared" si="102" ref="K121:K131">I121-J121</f>
        <v>0</v>
      </c>
      <c r="L121" s="134"/>
      <c r="M121" s="134"/>
      <c r="N121" s="135"/>
      <c r="O121" s="134"/>
      <c r="P121" s="134"/>
      <c r="Q121" s="130">
        <v>0</v>
      </c>
      <c r="R121" s="130">
        <f>ROUND(135.4*P121/444,1)</f>
        <v>0</v>
      </c>
      <c r="S121" s="130"/>
      <c r="T121" s="130"/>
      <c r="U121" s="129">
        <v>55</v>
      </c>
      <c r="V121" s="136">
        <v>1.4</v>
      </c>
      <c r="W121" s="121">
        <f aca="true" t="shared" si="103" ref="W121:W131">SUM(X121:Y121)</f>
        <v>1.4</v>
      </c>
      <c r="X121" s="95">
        <f>SUM(E121,J121,N121,V121)</f>
        <v>1.4</v>
      </c>
      <c r="Y121" s="138">
        <f>K121+ROUND(39.7/135.4*R121,1)</f>
        <v>0</v>
      </c>
    </row>
    <row r="122" spans="1:27" s="1" customFormat="1" ht="18.75" customHeight="1">
      <c r="A122" s="132" t="s">
        <v>129</v>
      </c>
      <c r="B122" s="95"/>
      <c r="C122" s="95"/>
      <c r="D122" s="98"/>
      <c r="E122" s="98"/>
      <c r="F122" s="129"/>
      <c r="G122" s="129"/>
      <c r="H122" s="130">
        <v>32</v>
      </c>
      <c r="I122" s="130">
        <v>22.7</v>
      </c>
      <c r="J122" s="130">
        <f t="shared" si="101"/>
        <v>10.6</v>
      </c>
      <c r="K122" s="130">
        <f t="shared" si="102"/>
        <v>12.1</v>
      </c>
      <c r="L122" s="134">
        <v>365</v>
      </c>
      <c r="M122" s="134">
        <v>59.4</v>
      </c>
      <c r="N122" s="135">
        <v>59.4</v>
      </c>
      <c r="O122" s="134"/>
      <c r="P122" s="134">
        <v>40</v>
      </c>
      <c r="Q122" s="130">
        <v>12.2</v>
      </c>
      <c r="R122" s="130">
        <f>ROUND(39.7*P122/444,1)</f>
        <v>3.6</v>
      </c>
      <c r="S122" s="130"/>
      <c r="T122" s="130"/>
      <c r="U122" s="129">
        <v>700</v>
      </c>
      <c r="V122" s="136">
        <v>2.3</v>
      </c>
      <c r="W122" s="121">
        <f t="shared" si="103"/>
        <v>88</v>
      </c>
      <c r="X122" s="95">
        <f aca="true" t="shared" si="104" ref="X122:X131">SUM(E122,J122,N122,V122)</f>
        <v>72.3</v>
      </c>
      <c r="Y122" s="138">
        <f>K122+R122</f>
        <v>15.7</v>
      </c>
      <c r="Z122" s="139"/>
      <c r="AA122" s="140"/>
    </row>
    <row r="123" spans="1:27" s="1" customFormat="1" ht="18.75" customHeight="1">
      <c r="A123" s="131" t="s">
        <v>130</v>
      </c>
      <c r="B123" s="95"/>
      <c r="C123" s="95"/>
      <c r="D123" s="98"/>
      <c r="E123" s="98"/>
      <c r="F123" s="129"/>
      <c r="G123" s="129"/>
      <c r="H123" s="130">
        <v>90</v>
      </c>
      <c r="I123" s="130">
        <v>37.6</v>
      </c>
      <c r="J123" s="130">
        <f t="shared" si="101"/>
        <v>17.5</v>
      </c>
      <c r="K123" s="130">
        <f t="shared" si="102"/>
        <v>20.1</v>
      </c>
      <c r="L123" s="134">
        <v>172</v>
      </c>
      <c r="M123" s="134">
        <v>49.8</v>
      </c>
      <c r="N123" s="135">
        <v>49.8</v>
      </c>
      <c r="O123" s="134"/>
      <c r="P123" s="134">
        <v>50</v>
      </c>
      <c r="Q123" s="130">
        <v>15.2</v>
      </c>
      <c r="R123" s="130">
        <f>ROUND(39.7*P123/444,1)-0.1</f>
        <v>4.4</v>
      </c>
      <c r="S123" s="130"/>
      <c r="T123" s="130"/>
      <c r="U123" s="129">
        <v>309</v>
      </c>
      <c r="V123" s="136">
        <v>9.1</v>
      </c>
      <c r="W123" s="121">
        <f t="shared" si="103"/>
        <v>100.9</v>
      </c>
      <c r="X123" s="95">
        <f t="shared" si="104"/>
        <v>76.4</v>
      </c>
      <c r="Y123" s="138">
        <f aca="true" t="shared" si="105" ref="Y123:Y131">K123+R123</f>
        <v>24.5</v>
      </c>
      <c r="Z123" s="139"/>
      <c r="AA123" s="140"/>
    </row>
    <row r="124" spans="1:27" s="1" customFormat="1" ht="18.75" customHeight="1">
      <c r="A124" s="131" t="s">
        <v>131</v>
      </c>
      <c r="B124" s="95"/>
      <c r="C124" s="95"/>
      <c r="D124" s="98"/>
      <c r="E124" s="98"/>
      <c r="F124" s="129"/>
      <c r="G124" s="129"/>
      <c r="H124" s="130">
        <v>42</v>
      </c>
      <c r="I124" s="130">
        <v>33</v>
      </c>
      <c r="J124" s="130">
        <f t="shared" si="101"/>
        <v>15.4</v>
      </c>
      <c r="K124" s="130">
        <f t="shared" si="102"/>
        <v>17.6</v>
      </c>
      <c r="L124" s="134">
        <v>195</v>
      </c>
      <c r="M124" s="134">
        <v>16.1</v>
      </c>
      <c r="N124" s="135">
        <v>16.1</v>
      </c>
      <c r="O124" s="134"/>
      <c r="P124" s="134">
        <v>20</v>
      </c>
      <c r="Q124" s="130">
        <v>6.1</v>
      </c>
      <c r="R124" s="130">
        <f aca="true" t="shared" si="106" ref="R123:R131">ROUND(39.7*P124/444,1)</f>
        <v>1.8</v>
      </c>
      <c r="S124" s="130"/>
      <c r="T124" s="130"/>
      <c r="U124" s="129">
        <v>200</v>
      </c>
      <c r="V124" s="136">
        <v>4.2</v>
      </c>
      <c r="W124" s="121">
        <f t="shared" si="103"/>
        <v>55.1</v>
      </c>
      <c r="X124" s="95">
        <f t="shared" si="104"/>
        <v>35.7</v>
      </c>
      <c r="Y124" s="138">
        <f t="shared" si="105"/>
        <v>19.4</v>
      </c>
      <c r="Z124" s="139"/>
      <c r="AA124" s="140"/>
    </row>
    <row r="125" spans="1:27" s="1" customFormat="1" ht="18.75" customHeight="1">
      <c r="A125" s="131" t="s">
        <v>132</v>
      </c>
      <c r="B125" s="95"/>
      <c r="C125" s="95"/>
      <c r="D125" s="98"/>
      <c r="E125" s="98"/>
      <c r="F125" s="129"/>
      <c r="G125" s="129"/>
      <c r="H125" s="130">
        <v>31</v>
      </c>
      <c r="I125" s="130">
        <v>15.8</v>
      </c>
      <c r="J125" s="130">
        <f t="shared" si="101"/>
        <v>7.4</v>
      </c>
      <c r="K125" s="130">
        <f t="shared" si="102"/>
        <v>8.4</v>
      </c>
      <c r="L125" s="134">
        <v>114</v>
      </c>
      <c r="M125" s="134">
        <v>10.1</v>
      </c>
      <c r="N125" s="135">
        <v>10.1</v>
      </c>
      <c r="O125" s="134"/>
      <c r="P125" s="134">
        <v>15</v>
      </c>
      <c r="Q125" s="130">
        <v>4.6</v>
      </c>
      <c r="R125" s="130">
        <f t="shared" si="106"/>
        <v>1.3</v>
      </c>
      <c r="S125" s="130"/>
      <c r="T125" s="130"/>
      <c r="U125" s="129">
        <v>0</v>
      </c>
      <c r="V125" s="136">
        <v>2.4</v>
      </c>
      <c r="W125" s="121">
        <f t="shared" si="103"/>
        <v>29.6</v>
      </c>
      <c r="X125" s="95">
        <f t="shared" si="104"/>
        <v>19.9</v>
      </c>
      <c r="Y125" s="138">
        <f t="shared" si="105"/>
        <v>9.7</v>
      </c>
      <c r="Z125" s="139"/>
      <c r="AA125" s="140"/>
    </row>
    <row r="126" spans="1:27" s="1" customFormat="1" ht="18.75" customHeight="1">
      <c r="A126" s="131" t="s">
        <v>133</v>
      </c>
      <c r="B126" s="95"/>
      <c r="C126" s="95"/>
      <c r="D126" s="98"/>
      <c r="E126" s="98"/>
      <c r="F126" s="129"/>
      <c r="G126" s="129"/>
      <c r="H126" s="130">
        <v>33</v>
      </c>
      <c r="I126" s="130">
        <v>27.3</v>
      </c>
      <c r="J126" s="130">
        <f t="shared" si="101"/>
        <v>12.7</v>
      </c>
      <c r="K126" s="130">
        <f t="shared" si="102"/>
        <v>14.6</v>
      </c>
      <c r="L126" s="134">
        <v>435</v>
      </c>
      <c r="M126" s="134">
        <v>20.9</v>
      </c>
      <c r="N126" s="135">
        <v>20.9</v>
      </c>
      <c r="O126" s="134"/>
      <c r="P126" s="134">
        <v>35</v>
      </c>
      <c r="Q126" s="130">
        <v>10.7</v>
      </c>
      <c r="R126" s="130">
        <f t="shared" si="106"/>
        <v>3.1</v>
      </c>
      <c r="S126" s="130"/>
      <c r="T126" s="130"/>
      <c r="U126" s="129">
        <v>824</v>
      </c>
      <c r="V126" s="136">
        <v>0</v>
      </c>
      <c r="W126" s="121">
        <f t="shared" si="103"/>
        <v>51.3</v>
      </c>
      <c r="X126" s="95">
        <f t="shared" si="104"/>
        <v>33.6</v>
      </c>
      <c r="Y126" s="138">
        <f t="shared" si="105"/>
        <v>17.7</v>
      </c>
      <c r="Z126" s="139"/>
      <c r="AA126" s="140"/>
    </row>
    <row r="127" spans="1:27" s="1" customFormat="1" ht="18.75" customHeight="1">
      <c r="A127" s="131" t="s">
        <v>134</v>
      </c>
      <c r="B127" s="95"/>
      <c r="C127" s="95"/>
      <c r="D127" s="98"/>
      <c r="E127" s="98"/>
      <c r="F127" s="129"/>
      <c r="G127" s="129"/>
      <c r="H127" s="130">
        <v>124</v>
      </c>
      <c r="I127" s="130">
        <v>80</v>
      </c>
      <c r="J127" s="130">
        <f t="shared" si="101"/>
        <v>37.3</v>
      </c>
      <c r="K127" s="130">
        <f t="shared" si="102"/>
        <v>42.7</v>
      </c>
      <c r="L127" s="134">
        <v>321</v>
      </c>
      <c r="M127" s="134">
        <v>41</v>
      </c>
      <c r="N127" s="135">
        <v>41</v>
      </c>
      <c r="O127" s="134"/>
      <c r="P127" s="134">
        <v>50</v>
      </c>
      <c r="Q127" s="130">
        <v>15.2</v>
      </c>
      <c r="R127" s="130">
        <f t="shared" si="106"/>
        <v>4.5</v>
      </c>
      <c r="S127" s="130"/>
      <c r="T127" s="130"/>
      <c r="U127" s="129">
        <v>133</v>
      </c>
      <c r="V127" s="136">
        <v>10.4</v>
      </c>
      <c r="W127" s="121">
        <f t="shared" si="103"/>
        <v>135.9</v>
      </c>
      <c r="X127" s="95">
        <f t="shared" si="104"/>
        <v>88.7</v>
      </c>
      <c r="Y127" s="138">
        <f t="shared" si="105"/>
        <v>47.2</v>
      </c>
      <c r="Z127" s="139"/>
      <c r="AA127" s="140"/>
    </row>
    <row r="128" spans="1:27" s="1" customFormat="1" ht="18.75" customHeight="1">
      <c r="A128" s="131" t="s">
        <v>135</v>
      </c>
      <c r="B128" s="95"/>
      <c r="C128" s="95"/>
      <c r="D128" s="98"/>
      <c r="E128" s="98"/>
      <c r="F128" s="129"/>
      <c r="G128" s="129"/>
      <c r="H128" s="130">
        <v>30</v>
      </c>
      <c r="I128" s="130">
        <v>16.2</v>
      </c>
      <c r="J128" s="130">
        <f t="shared" si="101"/>
        <v>7.5</v>
      </c>
      <c r="K128" s="130">
        <f t="shared" si="102"/>
        <v>8.7</v>
      </c>
      <c r="L128" s="134">
        <v>371</v>
      </c>
      <c r="M128" s="134">
        <v>35.5</v>
      </c>
      <c r="N128" s="135">
        <v>35.5</v>
      </c>
      <c r="O128" s="134"/>
      <c r="P128" s="134">
        <v>50</v>
      </c>
      <c r="Q128" s="130">
        <v>15.2</v>
      </c>
      <c r="R128" s="130">
        <f t="shared" si="106"/>
        <v>4.5</v>
      </c>
      <c r="S128" s="130"/>
      <c r="T128" s="130"/>
      <c r="U128" s="129">
        <v>0</v>
      </c>
      <c r="V128" s="136">
        <v>2</v>
      </c>
      <c r="W128" s="121">
        <f t="shared" si="103"/>
        <v>58.2</v>
      </c>
      <c r="X128" s="95">
        <f t="shared" si="104"/>
        <v>45</v>
      </c>
      <c r="Y128" s="138">
        <f t="shared" si="105"/>
        <v>13.2</v>
      </c>
      <c r="Z128" s="139"/>
      <c r="AA128" s="140"/>
    </row>
    <row r="129" spans="1:27" s="1" customFormat="1" ht="18.75" customHeight="1">
      <c r="A129" s="141" t="s">
        <v>136</v>
      </c>
      <c r="B129" s="95"/>
      <c r="C129" s="95"/>
      <c r="D129" s="98"/>
      <c r="E129" s="98"/>
      <c r="F129" s="129"/>
      <c r="G129" s="129"/>
      <c r="H129" s="130">
        <v>22</v>
      </c>
      <c r="I129" s="130">
        <v>15.7</v>
      </c>
      <c r="J129" s="130">
        <f t="shared" si="101"/>
        <v>7.3</v>
      </c>
      <c r="K129" s="130">
        <f t="shared" si="102"/>
        <v>8.4</v>
      </c>
      <c r="L129" s="134">
        <v>302</v>
      </c>
      <c r="M129" s="134">
        <v>38.3</v>
      </c>
      <c r="N129" s="135">
        <v>38.3</v>
      </c>
      <c r="O129" s="134"/>
      <c r="P129" s="134">
        <v>80</v>
      </c>
      <c r="Q129" s="130">
        <v>24.3</v>
      </c>
      <c r="R129" s="130">
        <f t="shared" si="106"/>
        <v>7.2</v>
      </c>
      <c r="S129" s="130"/>
      <c r="T129" s="130"/>
      <c r="U129" s="129">
        <v>174</v>
      </c>
      <c r="V129" s="136">
        <v>0.1</v>
      </c>
      <c r="W129" s="121">
        <f t="shared" si="103"/>
        <v>61.3</v>
      </c>
      <c r="X129" s="95">
        <f t="shared" si="104"/>
        <v>45.7</v>
      </c>
      <c r="Y129" s="138">
        <f t="shared" si="105"/>
        <v>15.6</v>
      </c>
      <c r="Z129" s="139"/>
      <c r="AA129" s="140"/>
    </row>
    <row r="130" spans="1:27" s="1" customFormat="1" ht="18.75" customHeight="1">
      <c r="A130" s="141" t="s">
        <v>137</v>
      </c>
      <c r="B130" s="95"/>
      <c r="C130" s="95"/>
      <c r="D130" s="98"/>
      <c r="E130" s="98"/>
      <c r="F130" s="129"/>
      <c r="G130" s="129"/>
      <c r="H130" s="130">
        <v>28</v>
      </c>
      <c r="I130" s="130">
        <v>25.9</v>
      </c>
      <c r="J130" s="130">
        <f t="shared" si="101"/>
        <v>12.1</v>
      </c>
      <c r="K130" s="130">
        <f t="shared" si="102"/>
        <v>13.8</v>
      </c>
      <c r="L130" s="134">
        <v>427</v>
      </c>
      <c r="M130" s="134">
        <v>27.6</v>
      </c>
      <c r="N130" s="135">
        <v>27.6</v>
      </c>
      <c r="O130" s="134"/>
      <c r="P130" s="134">
        <v>54</v>
      </c>
      <c r="Q130" s="130">
        <v>16.7</v>
      </c>
      <c r="R130" s="130">
        <f t="shared" si="106"/>
        <v>4.8</v>
      </c>
      <c r="S130" s="130"/>
      <c r="T130" s="130"/>
      <c r="U130" s="129">
        <v>10</v>
      </c>
      <c r="V130" s="136">
        <v>0.2</v>
      </c>
      <c r="W130" s="121">
        <f t="shared" si="103"/>
        <v>58.5</v>
      </c>
      <c r="X130" s="95">
        <f t="shared" si="104"/>
        <v>39.9</v>
      </c>
      <c r="Y130" s="138">
        <f t="shared" si="105"/>
        <v>18.6</v>
      </c>
      <c r="Z130" s="139"/>
      <c r="AA130" s="140"/>
    </row>
    <row r="131" spans="1:27" s="1" customFormat="1" ht="18.75" customHeight="1">
      <c r="A131" s="142" t="s">
        <v>138</v>
      </c>
      <c r="B131" s="143"/>
      <c r="C131" s="143"/>
      <c r="D131" s="144"/>
      <c r="E131" s="144"/>
      <c r="F131" s="145"/>
      <c r="G131" s="145"/>
      <c r="H131" s="146">
        <v>36</v>
      </c>
      <c r="I131" s="146">
        <v>25.8</v>
      </c>
      <c r="J131" s="146">
        <f>ROUND(I131*139.7/300,1)-0.1</f>
        <v>11.9</v>
      </c>
      <c r="K131" s="146">
        <f t="shared" si="102"/>
        <v>13.9</v>
      </c>
      <c r="L131" s="149">
        <v>490</v>
      </c>
      <c r="M131" s="149">
        <v>29.3</v>
      </c>
      <c r="N131" s="150">
        <v>29.3</v>
      </c>
      <c r="O131" s="149"/>
      <c r="P131" s="149">
        <v>50</v>
      </c>
      <c r="Q131" s="146">
        <v>15.2</v>
      </c>
      <c r="R131" s="146">
        <f t="shared" si="106"/>
        <v>4.5</v>
      </c>
      <c r="S131" s="146"/>
      <c r="T131" s="146"/>
      <c r="U131" s="145">
        <v>60</v>
      </c>
      <c r="V131" s="151">
        <v>0.2</v>
      </c>
      <c r="W131" s="152">
        <f t="shared" si="103"/>
        <v>59.8</v>
      </c>
      <c r="X131" s="143">
        <f t="shared" si="104"/>
        <v>41.4</v>
      </c>
      <c r="Y131" s="153">
        <f t="shared" si="105"/>
        <v>18.4</v>
      </c>
      <c r="Z131" s="139"/>
      <c r="AA131" s="140"/>
    </row>
    <row r="132" spans="2:22" s="1" customFormat="1" ht="11.25">
      <c r="B132" s="147"/>
      <c r="C132" s="147"/>
      <c r="D132" s="148"/>
      <c r="E132" s="148"/>
      <c r="F132" s="65"/>
      <c r="G132" s="65"/>
      <c r="H132" s="63"/>
      <c r="I132" s="63"/>
      <c r="J132" s="63"/>
      <c r="K132" s="63"/>
      <c r="L132" s="66"/>
      <c r="M132" s="66"/>
      <c r="N132" s="66"/>
      <c r="O132" s="66"/>
      <c r="P132" s="66"/>
      <c r="Q132" s="63"/>
      <c r="R132" s="63"/>
      <c r="S132" s="63"/>
      <c r="T132" s="63"/>
      <c r="U132" s="63"/>
      <c r="V132" s="63"/>
    </row>
    <row r="133" spans="2:22" s="1" customFormat="1" ht="11.25">
      <c r="B133" s="147"/>
      <c r="C133" s="147"/>
      <c r="D133" s="148"/>
      <c r="E133" s="148"/>
      <c r="F133" s="65"/>
      <c r="G133" s="65"/>
      <c r="H133" s="63"/>
      <c r="I133" s="63"/>
      <c r="J133" s="63"/>
      <c r="K133" s="63"/>
      <c r="L133" s="66"/>
      <c r="M133" s="66"/>
      <c r="N133" s="66"/>
      <c r="O133" s="66"/>
      <c r="P133" s="66"/>
      <c r="Q133" s="63"/>
      <c r="R133" s="63"/>
      <c r="S133" s="63"/>
      <c r="T133" s="63"/>
      <c r="U133" s="63"/>
      <c r="V133" s="63"/>
    </row>
    <row r="134" spans="2:22" s="1" customFormat="1" ht="11.25">
      <c r="B134" s="147"/>
      <c r="C134" s="147"/>
      <c r="D134" s="148"/>
      <c r="E134" s="148"/>
      <c r="F134" s="65"/>
      <c r="G134" s="65"/>
      <c r="H134" s="63"/>
      <c r="I134" s="63"/>
      <c r="J134" s="63"/>
      <c r="K134" s="63"/>
      <c r="L134" s="66"/>
      <c r="M134" s="66"/>
      <c r="N134" s="66"/>
      <c r="O134" s="66"/>
      <c r="P134" s="66"/>
      <c r="Q134" s="63"/>
      <c r="R134" s="63"/>
      <c r="S134" s="63"/>
      <c r="T134" s="63"/>
      <c r="U134" s="63"/>
      <c r="V134" s="63"/>
    </row>
    <row r="135" spans="2:22" s="1" customFormat="1" ht="11.25">
      <c r="B135" s="147"/>
      <c r="C135" s="147"/>
      <c r="D135" s="148"/>
      <c r="E135" s="148"/>
      <c r="F135" s="65"/>
      <c r="G135" s="65"/>
      <c r="H135" s="63"/>
      <c r="I135" s="63"/>
      <c r="J135" s="63"/>
      <c r="K135" s="63"/>
      <c r="L135" s="66"/>
      <c r="M135" s="66"/>
      <c r="N135" s="66"/>
      <c r="O135" s="66"/>
      <c r="P135" s="66"/>
      <c r="Q135" s="63"/>
      <c r="R135" s="63"/>
      <c r="S135" s="63"/>
      <c r="T135" s="63"/>
      <c r="U135" s="63"/>
      <c r="V135" s="63"/>
    </row>
    <row r="136" spans="2:22" s="1" customFormat="1" ht="11.25">
      <c r="B136" s="147"/>
      <c r="C136" s="147"/>
      <c r="D136" s="148"/>
      <c r="E136" s="148"/>
      <c r="F136" s="65"/>
      <c r="G136" s="65"/>
      <c r="H136" s="63"/>
      <c r="I136" s="63"/>
      <c r="J136" s="63"/>
      <c r="K136" s="63"/>
      <c r="L136" s="66"/>
      <c r="M136" s="66"/>
      <c r="N136" s="66"/>
      <c r="O136" s="66"/>
      <c r="P136" s="66"/>
      <c r="Q136" s="63"/>
      <c r="R136" s="63"/>
      <c r="S136" s="63"/>
      <c r="T136" s="63"/>
      <c r="U136" s="63"/>
      <c r="V136" s="63"/>
    </row>
    <row r="137" spans="2:22" s="1" customFormat="1" ht="11.25">
      <c r="B137" s="147"/>
      <c r="C137" s="147"/>
      <c r="D137" s="148"/>
      <c r="E137" s="148"/>
      <c r="F137" s="65"/>
      <c r="G137" s="65"/>
      <c r="H137" s="63"/>
      <c r="I137" s="63"/>
      <c r="J137" s="63"/>
      <c r="K137" s="63"/>
      <c r="L137" s="66"/>
      <c r="M137" s="66"/>
      <c r="N137" s="66"/>
      <c r="O137" s="66"/>
      <c r="P137" s="66"/>
      <c r="Q137" s="63"/>
      <c r="R137" s="63"/>
      <c r="S137" s="63"/>
      <c r="T137" s="63"/>
      <c r="U137" s="63"/>
      <c r="V137" s="63"/>
    </row>
    <row r="138" spans="2:22" s="1" customFormat="1" ht="11.25">
      <c r="B138" s="147"/>
      <c r="C138" s="147"/>
      <c r="D138" s="148"/>
      <c r="E138" s="148"/>
      <c r="F138" s="65"/>
      <c r="G138" s="65"/>
      <c r="H138" s="63"/>
      <c r="I138" s="63"/>
      <c r="J138" s="63"/>
      <c r="K138" s="63"/>
      <c r="L138" s="66"/>
      <c r="M138" s="66"/>
      <c r="N138" s="66"/>
      <c r="O138" s="66"/>
      <c r="P138" s="66"/>
      <c r="Q138" s="63"/>
      <c r="R138" s="63"/>
      <c r="S138" s="63"/>
      <c r="T138" s="63"/>
      <c r="U138" s="63"/>
      <c r="V138" s="63"/>
    </row>
    <row r="139" spans="2:22" s="1" customFormat="1" ht="11.25">
      <c r="B139" s="147"/>
      <c r="C139" s="147"/>
      <c r="D139" s="148"/>
      <c r="E139" s="148"/>
      <c r="F139" s="65"/>
      <c r="G139" s="65"/>
      <c r="H139" s="63"/>
      <c r="I139" s="63"/>
      <c r="J139" s="63"/>
      <c r="K139" s="63"/>
      <c r="L139" s="66"/>
      <c r="M139" s="66"/>
      <c r="N139" s="66"/>
      <c r="O139" s="66"/>
      <c r="P139" s="66"/>
      <c r="Q139" s="63"/>
      <c r="R139" s="63"/>
      <c r="S139" s="63"/>
      <c r="T139" s="63"/>
      <c r="U139" s="63"/>
      <c r="V139" s="63"/>
    </row>
    <row r="140" spans="2:22" s="1" customFormat="1" ht="11.25">
      <c r="B140" s="147"/>
      <c r="C140" s="147"/>
      <c r="D140" s="148"/>
      <c r="E140" s="148"/>
      <c r="F140" s="65"/>
      <c r="G140" s="65"/>
      <c r="H140" s="63"/>
      <c r="I140" s="63"/>
      <c r="J140" s="63"/>
      <c r="K140" s="63"/>
      <c r="L140" s="66"/>
      <c r="M140" s="66"/>
      <c r="N140" s="66"/>
      <c r="O140" s="66"/>
      <c r="P140" s="66"/>
      <c r="Q140" s="63"/>
      <c r="R140" s="63"/>
      <c r="S140" s="63"/>
      <c r="T140" s="63"/>
      <c r="U140" s="63"/>
      <c r="V140" s="63"/>
    </row>
    <row r="141" spans="2:22" s="1" customFormat="1" ht="11.25">
      <c r="B141" s="147"/>
      <c r="C141" s="147"/>
      <c r="D141" s="148"/>
      <c r="E141" s="148"/>
      <c r="F141" s="65"/>
      <c r="G141" s="65"/>
      <c r="H141" s="63"/>
      <c r="I141" s="63"/>
      <c r="J141" s="63"/>
      <c r="K141" s="63"/>
      <c r="L141" s="66"/>
      <c r="M141" s="66"/>
      <c r="N141" s="66"/>
      <c r="O141" s="66"/>
      <c r="P141" s="66"/>
      <c r="Q141" s="63"/>
      <c r="R141" s="63"/>
      <c r="S141" s="63"/>
      <c r="T141" s="63"/>
      <c r="U141" s="63"/>
      <c r="V141" s="63"/>
    </row>
    <row r="142" spans="2:22" s="1" customFormat="1" ht="11.25">
      <c r="B142" s="147"/>
      <c r="C142" s="147"/>
      <c r="D142" s="148"/>
      <c r="E142" s="148"/>
      <c r="F142" s="65"/>
      <c r="G142" s="65"/>
      <c r="H142" s="63"/>
      <c r="I142" s="63"/>
      <c r="J142" s="63"/>
      <c r="K142" s="63"/>
      <c r="L142" s="66"/>
      <c r="M142" s="66"/>
      <c r="N142" s="66"/>
      <c r="O142" s="66"/>
      <c r="P142" s="66"/>
      <c r="Q142" s="63"/>
      <c r="R142" s="63"/>
      <c r="S142" s="63"/>
      <c r="T142" s="63"/>
      <c r="U142" s="63"/>
      <c r="V142" s="63"/>
    </row>
    <row r="143" spans="2:22" s="1" customFormat="1" ht="11.25">
      <c r="B143" s="147"/>
      <c r="C143" s="147"/>
      <c r="D143" s="148"/>
      <c r="E143" s="148"/>
      <c r="F143" s="65"/>
      <c r="G143" s="65"/>
      <c r="H143" s="63"/>
      <c r="I143" s="63"/>
      <c r="J143" s="63"/>
      <c r="K143" s="63"/>
      <c r="L143" s="66"/>
      <c r="M143" s="66"/>
      <c r="N143" s="66"/>
      <c r="O143" s="66"/>
      <c r="P143" s="66"/>
      <c r="Q143" s="63"/>
      <c r="R143" s="63"/>
      <c r="S143" s="63"/>
      <c r="T143" s="63"/>
      <c r="U143" s="63"/>
      <c r="V143" s="63"/>
    </row>
    <row r="144" spans="2:22" s="1" customFormat="1" ht="11.25">
      <c r="B144" s="147"/>
      <c r="C144" s="147"/>
      <c r="D144" s="148"/>
      <c r="E144" s="148"/>
      <c r="F144" s="65"/>
      <c r="G144" s="65"/>
      <c r="H144" s="63"/>
      <c r="I144" s="63"/>
      <c r="J144" s="63"/>
      <c r="K144" s="63"/>
      <c r="L144" s="66"/>
      <c r="M144" s="66"/>
      <c r="N144" s="66"/>
      <c r="O144" s="66"/>
      <c r="P144" s="66"/>
      <c r="Q144" s="63"/>
      <c r="R144" s="63"/>
      <c r="S144" s="63"/>
      <c r="T144" s="63"/>
      <c r="U144" s="63"/>
      <c r="V144" s="63"/>
    </row>
    <row r="145" spans="2:22" s="1" customFormat="1" ht="11.25">
      <c r="B145" s="147"/>
      <c r="C145" s="147"/>
      <c r="D145" s="148"/>
      <c r="E145" s="148"/>
      <c r="F145" s="65"/>
      <c r="G145" s="65"/>
      <c r="H145" s="63"/>
      <c r="I145" s="63"/>
      <c r="J145" s="63"/>
      <c r="K145" s="63"/>
      <c r="L145" s="66"/>
      <c r="M145" s="66"/>
      <c r="N145" s="66"/>
      <c r="O145" s="66"/>
      <c r="P145" s="66"/>
      <c r="Q145" s="63"/>
      <c r="R145" s="63"/>
      <c r="S145" s="63"/>
      <c r="T145" s="63"/>
      <c r="U145" s="63"/>
      <c r="V145" s="63"/>
    </row>
    <row r="146" spans="2:22" s="1" customFormat="1" ht="11.25">
      <c r="B146" s="147"/>
      <c r="C146" s="147"/>
      <c r="D146" s="148"/>
      <c r="E146" s="148"/>
      <c r="F146" s="65"/>
      <c r="G146" s="65"/>
      <c r="H146" s="63"/>
      <c r="I146" s="63"/>
      <c r="J146" s="63"/>
      <c r="K146" s="63"/>
      <c r="L146" s="66"/>
      <c r="M146" s="66"/>
      <c r="N146" s="66"/>
      <c r="O146" s="66"/>
      <c r="P146" s="66"/>
      <c r="Q146" s="63"/>
      <c r="R146" s="63"/>
      <c r="S146" s="63"/>
      <c r="T146" s="63"/>
      <c r="U146" s="63"/>
      <c r="V146" s="63"/>
    </row>
    <row r="147" spans="2:22" s="1" customFormat="1" ht="11.25">
      <c r="B147" s="147"/>
      <c r="C147" s="147"/>
      <c r="D147" s="148"/>
      <c r="E147" s="148"/>
      <c r="F147" s="65"/>
      <c r="G147" s="65"/>
      <c r="H147" s="63"/>
      <c r="I147" s="63"/>
      <c r="J147" s="63"/>
      <c r="K147" s="63"/>
      <c r="L147" s="66"/>
      <c r="M147" s="66"/>
      <c r="N147" s="66"/>
      <c r="O147" s="66"/>
      <c r="P147" s="66"/>
      <c r="Q147" s="63"/>
      <c r="R147" s="63"/>
      <c r="S147" s="63"/>
      <c r="T147" s="63"/>
      <c r="U147" s="63"/>
      <c r="V147" s="63"/>
    </row>
    <row r="148" spans="2:22" s="1" customFormat="1" ht="11.25">
      <c r="B148" s="147"/>
      <c r="C148" s="147"/>
      <c r="D148" s="148"/>
      <c r="E148" s="148"/>
      <c r="F148" s="65"/>
      <c r="G148" s="65"/>
      <c r="H148" s="63"/>
      <c r="I148" s="63"/>
      <c r="J148" s="63"/>
      <c r="K148" s="63"/>
      <c r="L148" s="66"/>
      <c r="M148" s="66"/>
      <c r="N148" s="66"/>
      <c r="O148" s="66"/>
      <c r="P148" s="66"/>
      <c r="Q148" s="63"/>
      <c r="R148" s="63"/>
      <c r="S148" s="63"/>
      <c r="T148" s="63"/>
      <c r="U148" s="63"/>
      <c r="V148" s="63"/>
    </row>
    <row r="149" spans="2:22" s="1" customFormat="1" ht="11.25">
      <c r="B149" s="147"/>
      <c r="C149" s="147"/>
      <c r="D149" s="148"/>
      <c r="E149" s="148"/>
      <c r="F149" s="65"/>
      <c r="G149" s="65"/>
      <c r="H149" s="63"/>
      <c r="I149" s="63"/>
      <c r="J149" s="63"/>
      <c r="K149" s="63"/>
      <c r="L149" s="66"/>
      <c r="M149" s="66"/>
      <c r="N149" s="66"/>
      <c r="O149" s="66"/>
      <c r="P149" s="66"/>
      <c r="Q149" s="63"/>
      <c r="R149" s="63"/>
      <c r="S149" s="63"/>
      <c r="T149" s="63"/>
      <c r="U149" s="63"/>
      <c r="V149" s="63"/>
    </row>
    <row r="150" spans="2:22" s="1" customFormat="1" ht="11.25">
      <c r="B150" s="147"/>
      <c r="C150" s="147"/>
      <c r="D150" s="148"/>
      <c r="E150" s="148"/>
      <c r="F150" s="65"/>
      <c r="G150" s="65"/>
      <c r="H150" s="63"/>
      <c r="I150" s="63"/>
      <c r="J150" s="63"/>
      <c r="K150" s="63"/>
      <c r="L150" s="66"/>
      <c r="M150" s="66"/>
      <c r="N150" s="66"/>
      <c r="O150" s="66"/>
      <c r="P150" s="66"/>
      <c r="Q150" s="63"/>
      <c r="R150" s="63"/>
      <c r="S150" s="63"/>
      <c r="T150" s="63"/>
      <c r="U150" s="63"/>
      <c r="V150" s="63"/>
    </row>
    <row r="151" spans="2:22" s="1" customFormat="1" ht="11.25">
      <c r="B151" s="147"/>
      <c r="C151" s="147"/>
      <c r="D151" s="148"/>
      <c r="E151" s="148"/>
      <c r="F151" s="65"/>
      <c r="G151" s="65"/>
      <c r="H151" s="63"/>
      <c r="I151" s="63"/>
      <c r="J151" s="63"/>
      <c r="K151" s="63"/>
      <c r="L151" s="66"/>
      <c r="M151" s="66"/>
      <c r="N151" s="66"/>
      <c r="O151" s="66"/>
      <c r="P151" s="66"/>
      <c r="Q151" s="63"/>
      <c r="R151" s="63"/>
      <c r="S151" s="63"/>
      <c r="T151" s="63"/>
      <c r="U151" s="63"/>
      <c r="V151" s="63"/>
    </row>
    <row r="152" spans="2:22" s="1" customFormat="1" ht="11.25">
      <c r="B152" s="147"/>
      <c r="C152" s="147"/>
      <c r="D152" s="148"/>
      <c r="E152" s="148"/>
      <c r="F152" s="65"/>
      <c r="G152" s="65"/>
      <c r="H152" s="63"/>
      <c r="I152" s="63"/>
      <c r="J152" s="63"/>
      <c r="K152" s="63"/>
      <c r="L152" s="66"/>
      <c r="M152" s="66"/>
      <c r="N152" s="66"/>
      <c r="O152" s="66"/>
      <c r="P152" s="66"/>
      <c r="Q152" s="63"/>
      <c r="R152" s="63"/>
      <c r="S152" s="63"/>
      <c r="T152" s="63"/>
      <c r="U152" s="63"/>
      <c r="V152" s="63"/>
    </row>
    <row r="153" spans="2:22" s="1" customFormat="1" ht="11.25">
      <c r="B153" s="147"/>
      <c r="C153" s="147"/>
      <c r="D153" s="148"/>
      <c r="E153" s="148"/>
      <c r="F153" s="65"/>
      <c r="G153" s="65"/>
      <c r="H153" s="63"/>
      <c r="I153" s="63"/>
      <c r="J153" s="63"/>
      <c r="K153" s="63"/>
      <c r="L153" s="66"/>
      <c r="M153" s="66"/>
      <c r="N153" s="66"/>
      <c r="O153" s="66"/>
      <c r="P153" s="66"/>
      <c r="Q153" s="63"/>
      <c r="R153" s="63"/>
      <c r="S153" s="63"/>
      <c r="T153" s="63"/>
      <c r="U153" s="63"/>
      <c r="V153" s="63"/>
    </row>
    <row r="154" spans="2:22" s="1" customFormat="1" ht="11.25">
      <c r="B154" s="147"/>
      <c r="C154" s="147"/>
      <c r="D154" s="148"/>
      <c r="E154" s="148"/>
      <c r="F154" s="65"/>
      <c r="G154" s="65"/>
      <c r="H154" s="63"/>
      <c r="I154" s="63"/>
      <c r="J154" s="63"/>
      <c r="K154" s="63"/>
      <c r="L154" s="66"/>
      <c r="M154" s="66"/>
      <c r="N154" s="66"/>
      <c r="O154" s="66"/>
      <c r="P154" s="66"/>
      <c r="Q154" s="63"/>
      <c r="R154" s="63"/>
      <c r="S154" s="63"/>
      <c r="T154" s="63"/>
      <c r="U154" s="63"/>
      <c r="V154" s="63"/>
    </row>
    <row r="155" spans="2:22" s="1" customFormat="1" ht="11.25">
      <c r="B155" s="147"/>
      <c r="C155" s="147"/>
      <c r="D155" s="148"/>
      <c r="E155" s="148"/>
      <c r="F155" s="65"/>
      <c r="G155" s="65"/>
      <c r="H155" s="63"/>
      <c r="I155" s="63"/>
      <c r="J155" s="63"/>
      <c r="K155" s="63"/>
      <c r="L155" s="66"/>
      <c r="M155" s="66"/>
      <c r="N155" s="66"/>
      <c r="O155" s="66"/>
      <c r="P155" s="66"/>
      <c r="Q155" s="63"/>
      <c r="R155" s="63"/>
      <c r="S155" s="63"/>
      <c r="T155" s="63"/>
      <c r="U155" s="63"/>
      <c r="V155" s="63"/>
    </row>
    <row r="156" spans="2:22" s="1" customFormat="1" ht="11.25">
      <c r="B156" s="147"/>
      <c r="C156" s="147"/>
      <c r="D156" s="148"/>
      <c r="E156" s="148"/>
      <c r="F156" s="65"/>
      <c r="G156" s="65"/>
      <c r="H156" s="63"/>
      <c r="I156" s="63"/>
      <c r="J156" s="63"/>
      <c r="K156" s="63"/>
      <c r="L156" s="66"/>
      <c r="M156" s="66"/>
      <c r="N156" s="66"/>
      <c r="O156" s="66"/>
      <c r="P156" s="66"/>
      <c r="Q156" s="63"/>
      <c r="R156" s="63"/>
      <c r="S156" s="63"/>
      <c r="T156" s="63"/>
      <c r="U156" s="63"/>
      <c r="V156" s="63"/>
    </row>
    <row r="157" spans="2:22" s="1" customFormat="1" ht="11.25">
      <c r="B157" s="147"/>
      <c r="C157" s="147"/>
      <c r="D157" s="148"/>
      <c r="E157" s="148"/>
      <c r="F157" s="65"/>
      <c r="G157" s="65"/>
      <c r="H157" s="63"/>
      <c r="I157" s="63"/>
      <c r="J157" s="63"/>
      <c r="K157" s="63"/>
      <c r="L157" s="66"/>
      <c r="M157" s="66"/>
      <c r="N157" s="66"/>
      <c r="O157" s="66"/>
      <c r="P157" s="66"/>
      <c r="Q157" s="63"/>
      <c r="R157" s="63"/>
      <c r="S157" s="63"/>
      <c r="T157" s="63"/>
      <c r="U157" s="63"/>
      <c r="V157" s="63"/>
    </row>
    <row r="158" spans="2:22" s="1" customFormat="1" ht="11.25">
      <c r="B158" s="147"/>
      <c r="C158" s="147"/>
      <c r="D158" s="148"/>
      <c r="E158" s="148"/>
      <c r="F158" s="65"/>
      <c r="G158" s="65"/>
      <c r="H158" s="63"/>
      <c r="I158" s="63"/>
      <c r="J158" s="63"/>
      <c r="K158" s="63"/>
      <c r="L158" s="66"/>
      <c r="M158" s="66"/>
      <c r="N158" s="66"/>
      <c r="O158" s="66"/>
      <c r="P158" s="66"/>
      <c r="Q158" s="63"/>
      <c r="R158" s="63"/>
      <c r="S158" s="63"/>
      <c r="T158" s="63"/>
      <c r="U158" s="63"/>
      <c r="V158" s="63"/>
    </row>
    <row r="159" spans="2:22" s="1" customFormat="1" ht="11.25">
      <c r="B159" s="147"/>
      <c r="C159" s="147"/>
      <c r="D159" s="148"/>
      <c r="E159" s="148"/>
      <c r="F159" s="65"/>
      <c r="G159" s="65"/>
      <c r="H159" s="63"/>
      <c r="I159" s="63"/>
      <c r="J159" s="63"/>
      <c r="K159" s="63"/>
      <c r="L159" s="66"/>
      <c r="M159" s="66"/>
      <c r="N159" s="66"/>
      <c r="O159" s="66"/>
      <c r="P159" s="66"/>
      <c r="Q159" s="63"/>
      <c r="R159" s="63"/>
      <c r="S159" s="63"/>
      <c r="T159" s="63"/>
      <c r="U159" s="63"/>
      <c r="V159" s="63"/>
    </row>
    <row r="160" spans="2:22" s="1" customFormat="1" ht="11.25">
      <c r="B160" s="147"/>
      <c r="C160" s="147"/>
      <c r="D160" s="148"/>
      <c r="E160" s="148"/>
      <c r="F160" s="65"/>
      <c r="G160" s="65"/>
      <c r="H160" s="63"/>
      <c r="I160" s="63"/>
      <c r="J160" s="63"/>
      <c r="K160" s="63"/>
      <c r="L160" s="66"/>
      <c r="M160" s="66"/>
      <c r="N160" s="66"/>
      <c r="O160" s="66"/>
      <c r="P160" s="66"/>
      <c r="Q160" s="63"/>
      <c r="R160" s="63"/>
      <c r="S160" s="63"/>
      <c r="T160" s="63"/>
      <c r="U160" s="63"/>
      <c r="V160" s="63"/>
    </row>
    <row r="161" spans="2:22" s="1" customFormat="1" ht="11.25">
      <c r="B161" s="147"/>
      <c r="C161" s="147"/>
      <c r="D161" s="148"/>
      <c r="E161" s="148"/>
      <c r="F161" s="65"/>
      <c r="G161" s="65"/>
      <c r="H161" s="63"/>
      <c r="I161" s="63"/>
      <c r="J161" s="63"/>
      <c r="K161" s="63"/>
      <c r="L161" s="66"/>
      <c r="M161" s="66"/>
      <c r="N161" s="66"/>
      <c r="O161" s="66"/>
      <c r="P161" s="66"/>
      <c r="Q161" s="63"/>
      <c r="R161" s="63"/>
      <c r="S161" s="63"/>
      <c r="T161" s="63"/>
      <c r="U161" s="63"/>
      <c r="V161" s="63"/>
    </row>
    <row r="162" spans="2:22" s="1" customFormat="1" ht="11.25">
      <c r="B162" s="147"/>
      <c r="C162" s="147"/>
      <c r="D162" s="148"/>
      <c r="E162" s="148"/>
      <c r="F162" s="65"/>
      <c r="G162" s="65"/>
      <c r="H162" s="63"/>
      <c r="I162" s="63"/>
      <c r="J162" s="63"/>
      <c r="K162" s="63"/>
      <c r="L162" s="66"/>
      <c r="M162" s="66"/>
      <c r="N162" s="66"/>
      <c r="O162" s="66"/>
      <c r="P162" s="66"/>
      <c r="Q162" s="63"/>
      <c r="R162" s="63"/>
      <c r="S162" s="63"/>
      <c r="T162" s="63"/>
      <c r="U162" s="63"/>
      <c r="V162" s="63"/>
    </row>
    <row r="163" spans="2:22" s="1" customFormat="1" ht="11.25">
      <c r="B163" s="147"/>
      <c r="C163" s="147"/>
      <c r="D163" s="148"/>
      <c r="E163" s="148"/>
      <c r="F163" s="65"/>
      <c r="G163" s="65"/>
      <c r="H163" s="63"/>
      <c r="I163" s="63"/>
      <c r="J163" s="63"/>
      <c r="K163" s="63"/>
      <c r="L163" s="66"/>
      <c r="M163" s="66"/>
      <c r="N163" s="66"/>
      <c r="O163" s="66"/>
      <c r="P163" s="66"/>
      <c r="Q163" s="63"/>
      <c r="R163" s="63"/>
      <c r="S163" s="63"/>
      <c r="T163" s="63"/>
      <c r="U163" s="63"/>
      <c r="V163" s="63"/>
    </row>
    <row r="164" spans="2:22" s="1" customFormat="1" ht="11.25">
      <c r="B164" s="147"/>
      <c r="C164" s="147"/>
      <c r="D164" s="148"/>
      <c r="E164" s="148"/>
      <c r="F164" s="65"/>
      <c r="G164" s="65"/>
      <c r="H164" s="63"/>
      <c r="I164" s="63"/>
      <c r="J164" s="63"/>
      <c r="K164" s="63"/>
      <c r="L164" s="66"/>
      <c r="M164" s="66"/>
      <c r="N164" s="66"/>
      <c r="O164" s="66"/>
      <c r="P164" s="66"/>
      <c r="Q164" s="63"/>
      <c r="R164" s="63"/>
      <c r="S164" s="63"/>
      <c r="T164" s="63"/>
      <c r="U164" s="63"/>
      <c r="V164" s="63"/>
    </row>
    <row r="165" spans="2:22" s="1" customFormat="1" ht="11.25">
      <c r="B165" s="147"/>
      <c r="C165" s="147"/>
      <c r="D165" s="148"/>
      <c r="E165" s="148"/>
      <c r="F165" s="65"/>
      <c r="G165" s="65"/>
      <c r="H165" s="63"/>
      <c r="I165" s="63"/>
      <c r="J165" s="63"/>
      <c r="K165" s="63"/>
      <c r="L165" s="66"/>
      <c r="M165" s="66"/>
      <c r="N165" s="66"/>
      <c r="O165" s="66"/>
      <c r="P165" s="66"/>
      <c r="Q165" s="63"/>
      <c r="R165" s="63"/>
      <c r="S165" s="63"/>
      <c r="T165" s="63"/>
      <c r="U165" s="63"/>
      <c r="V165" s="63"/>
    </row>
    <row r="166" spans="2:22" s="1" customFormat="1" ht="11.25">
      <c r="B166" s="147"/>
      <c r="C166" s="147"/>
      <c r="D166" s="148"/>
      <c r="E166" s="148"/>
      <c r="F166" s="65"/>
      <c r="G166" s="65"/>
      <c r="H166" s="63"/>
      <c r="I166" s="63"/>
      <c r="J166" s="63"/>
      <c r="K166" s="63"/>
      <c r="L166" s="66"/>
      <c r="M166" s="66"/>
      <c r="N166" s="66"/>
      <c r="O166" s="66"/>
      <c r="P166" s="66"/>
      <c r="Q166" s="63"/>
      <c r="R166" s="63"/>
      <c r="S166" s="63"/>
      <c r="T166" s="63"/>
      <c r="U166" s="63"/>
      <c r="V166" s="63"/>
    </row>
    <row r="167" spans="2:22" s="1" customFormat="1" ht="11.25">
      <c r="B167" s="147"/>
      <c r="C167" s="147"/>
      <c r="D167" s="148"/>
      <c r="E167" s="148"/>
      <c r="F167" s="65"/>
      <c r="G167" s="65"/>
      <c r="H167" s="63"/>
      <c r="I167" s="63"/>
      <c r="J167" s="63"/>
      <c r="K167" s="63"/>
      <c r="L167" s="66"/>
      <c r="M167" s="66"/>
      <c r="N167" s="66"/>
      <c r="O167" s="66"/>
      <c r="P167" s="66"/>
      <c r="Q167" s="63"/>
      <c r="R167" s="63"/>
      <c r="S167" s="63"/>
      <c r="T167" s="63"/>
      <c r="U167" s="63"/>
      <c r="V167" s="63"/>
    </row>
    <row r="168" spans="2:22" s="1" customFormat="1" ht="11.25">
      <c r="B168" s="147"/>
      <c r="C168" s="147"/>
      <c r="D168" s="148"/>
      <c r="E168" s="148"/>
      <c r="F168" s="65"/>
      <c r="G168" s="65"/>
      <c r="H168" s="63"/>
      <c r="I168" s="63"/>
      <c r="J168" s="63"/>
      <c r="K168" s="63"/>
      <c r="L168" s="66"/>
      <c r="M168" s="66"/>
      <c r="N168" s="66"/>
      <c r="O168" s="66"/>
      <c r="P168" s="66"/>
      <c r="Q168" s="63"/>
      <c r="R168" s="63"/>
      <c r="S168" s="63"/>
      <c r="T168" s="63"/>
      <c r="U168" s="63"/>
      <c r="V168" s="63"/>
    </row>
    <row r="169" spans="2:22" s="1" customFormat="1" ht="11.25">
      <c r="B169" s="147"/>
      <c r="C169" s="147"/>
      <c r="D169" s="148"/>
      <c r="E169" s="148"/>
      <c r="F169" s="65"/>
      <c r="G169" s="65"/>
      <c r="H169" s="63"/>
      <c r="I169" s="63"/>
      <c r="J169" s="63"/>
      <c r="K169" s="63"/>
      <c r="L169" s="66"/>
      <c r="M169" s="66"/>
      <c r="N169" s="66"/>
      <c r="O169" s="66"/>
      <c r="P169" s="66"/>
      <c r="Q169" s="63"/>
      <c r="R169" s="63"/>
      <c r="S169" s="63"/>
      <c r="T169" s="63"/>
      <c r="U169" s="63"/>
      <c r="V169" s="63"/>
    </row>
    <row r="170" spans="2:22" s="1" customFormat="1" ht="11.25">
      <c r="B170" s="147"/>
      <c r="C170" s="147"/>
      <c r="D170" s="148"/>
      <c r="E170" s="148"/>
      <c r="F170" s="65"/>
      <c r="G170" s="65"/>
      <c r="H170" s="63"/>
      <c r="I170" s="63"/>
      <c r="J170" s="63"/>
      <c r="K170" s="63"/>
      <c r="L170" s="66"/>
      <c r="M170" s="66"/>
      <c r="N170" s="66"/>
      <c r="O170" s="66"/>
      <c r="P170" s="66"/>
      <c r="Q170" s="63"/>
      <c r="R170" s="63"/>
      <c r="S170" s="63"/>
      <c r="T170" s="63"/>
      <c r="U170" s="63"/>
      <c r="V170" s="63"/>
    </row>
    <row r="171" spans="2:22" s="1" customFormat="1" ht="11.25">
      <c r="B171" s="147"/>
      <c r="C171" s="147"/>
      <c r="D171" s="148"/>
      <c r="E171" s="148"/>
      <c r="F171" s="65"/>
      <c r="G171" s="65"/>
      <c r="H171" s="63"/>
      <c r="I171" s="63"/>
      <c r="J171" s="63"/>
      <c r="K171" s="63"/>
      <c r="L171" s="66"/>
      <c r="M171" s="66"/>
      <c r="N171" s="66"/>
      <c r="O171" s="66"/>
      <c r="P171" s="66"/>
      <c r="Q171" s="63"/>
      <c r="R171" s="63"/>
      <c r="S171" s="63"/>
      <c r="T171" s="63"/>
      <c r="U171" s="63"/>
      <c r="V171" s="63"/>
    </row>
    <row r="172" spans="2:22" s="1" customFormat="1" ht="11.25">
      <c r="B172" s="147"/>
      <c r="C172" s="147"/>
      <c r="D172" s="148"/>
      <c r="E172" s="148"/>
      <c r="F172" s="65"/>
      <c r="G172" s="65"/>
      <c r="H172" s="63"/>
      <c r="I172" s="63"/>
      <c r="J172" s="63"/>
      <c r="K172" s="63"/>
      <c r="L172" s="66"/>
      <c r="M172" s="66"/>
      <c r="N172" s="66"/>
      <c r="O172" s="66"/>
      <c r="P172" s="66"/>
      <c r="Q172" s="63"/>
      <c r="R172" s="63"/>
      <c r="S172" s="63"/>
      <c r="T172" s="63"/>
      <c r="U172" s="63"/>
      <c r="V172" s="63"/>
    </row>
    <row r="173" spans="2:22" s="1" customFormat="1" ht="11.25">
      <c r="B173" s="147"/>
      <c r="C173" s="147"/>
      <c r="D173" s="148"/>
      <c r="E173" s="148"/>
      <c r="F173" s="65"/>
      <c r="G173" s="65"/>
      <c r="H173" s="63"/>
      <c r="I173" s="63"/>
      <c r="J173" s="63"/>
      <c r="K173" s="63"/>
      <c r="L173" s="66"/>
      <c r="M173" s="66"/>
      <c r="N173" s="66"/>
      <c r="O173" s="66"/>
      <c r="P173" s="66"/>
      <c r="Q173" s="63"/>
      <c r="R173" s="63"/>
      <c r="S173" s="63"/>
      <c r="T173" s="63"/>
      <c r="U173" s="63"/>
      <c r="V173" s="63"/>
    </row>
    <row r="174" spans="2:22" s="1" customFormat="1" ht="11.25">
      <c r="B174" s="147"/>
      <c r="C174" s="147"/>
      <c r="D174" s="148"/>
      <c r="E174" s="148"/>
      <c r="F174" s="65"/>
      <c r="G174" s="65"/>
      <c r="H174" s="63"/>
      <c r="I174" s="63"/>
      <c r="J174" s="63"/>
      <c r="K174" s="63"/>
      <c r="L174" s="66"/>
      <c r="M174" s="66"/>
      <c r="N174" s="66"/>
      <c r="O174" s="66"/>
      <c r="P174" s="66"/>
      <c r="Q174" s="63"/>
      <c r="R174" s="63"/>
      <c r="S174" s="63"/>
      <c r="T174" s="63"/>
      <c r="U174" s="63"/>
      <c r="V174" s="63"/>
    </row>
    <row r="175" spans="2:22" s="1" customFormat="1" ht="11.25">
      <c r="B175" s="147"/>
      <c r="C175" s="147"/>
      <c r="D175" s="148"/>
      <c r="E175" s="148"/>
      <c r="F175" s="65"/>
      <c r="G175" s="65"/>
      <c r="H175" s="63"/>
      <c r="I175" s="63"/>
      <c r="J175" s="63"/>
      <c r="K175" s="63"/>
      <c r="L175" s="66"/>
      <c r="M175" s="66"/>
      <c r="N175" s="66"/>
      <c r="O175" s="66"/>
      <c r="P175" s="66"/>
      <c r="Q175" s="63"/>
      <c r="R175" s="63"/>
      <c r="S175" s="63"/>
      <c r="T175" s="63"/>
      <c r="U175" s="63"/>
      <c r="V175" s="63"/>
    </row>
    <row r="176" spans="2:22" s="1" customFormat="1" ht="11.25">
      <c r="B176" s="147"/>
      <c r="C176" s="147"/>
      <c r="D176" s="148"/>
      <c r="E176" s="148"/>
      <c r="F176" s="65"/>
      <c r="G176" s="65"/>
      <c r="H176" s="63"/>
      <c r="I176" s="63"/>
      <c r="J176" s="63"/>
      <c r="K176" s="63"/>
      <c r="L176" s="66"/>
      <c r="M176" s="66"/>
      <c r="N176" s="66"/>
      <c r="O176" s="66"/>
      <c r="P176" s="66"/>
      <c r="Q176" s="63"/>
      <c r="R176" s="63"/>
      <c r="S176" s="63"/>
      <c r="T176" s="63"/>
      <c r="U176" s="63"/>
      <c r="V176" s="63"/>
    </row>
    <row r="177" spans="2:22" s="1" customFormat="1" ht="11.25">
      <c r="B177" s="147"/>
      <c r="C177" s="147"/>
      <c r="D177" s="148"/>
      <c r="E177" s="148"/>
      <c r="F177" s="65"/>
      <c r="G177" s="65"/>
      <c r="H177" s="63"/>
      <c r="I177" s="63"/>
      <c r="J177" s="63"/>
      <c r="K177" s="63"/>
      <c r="L177" s="66"/>
      <c r="M177" s="66"/>
      <c r="N177" s="66"/>
      <c r="O177" s="66"/>
      <c r="P177" s="66"/>
      <c r="Q177" s="63"/>
      <c r="R177" s="63"/>
      <c r="S177" s="63"/>
      <c r="T177" s="63"/>
      <c r="U177" s="63"/>
      <c r="V177" s="63"/>
    </row>
    <row r="178" spans="2:22" s="1" customFormat="1" ht="11.25">
      <c r="B178" s="147"/>
      <c r="C178" s="147"/>
      <c r="D178" s="148"/>
      <c r="E178" s="148"/>
      <c r="F178" s="65"/>
      <c r="G178" s="65"/>
      <c r="H178" s="63"/>
      <c r="I178" s="63"/>
      <c r="J178" s="63"/>
      <c r="K178" s="63"/>
      <c r="L178" s="66"/>
      <c r="M178" s="66"/>
      <c r="N178" s="66"/>
      <c r="O178" s="66"/>
      <c r="P178" s="66"/>
      <c r="Q178" s="63"/>
      <c r="R178" s="63"/>
      <c r="S178" s="63"/>
      <c r="T178" s="63"/>
      <c r="U178" s="63"/>
      <c r="V178" s="63"/>
    </row>
    <row r="179" spans="2:22" s="1" customFormat="1" ht="11.25">
      <c r="B179" s="147"/>
      <c r="C179" s="147"/>
      <c r="D179" s="148"/>
      <c r="E179" s="148"/>
      <c r="F179" s="65"/>
      <c r="G179" s="65"/>
      <c r="H179" s="63"/>
      <c r="I179" s="63"/>
      <c r="J179" s="63"/>
      <c r="K179" s="63"/>
      <c r="L179" s="66"/>
      <c r="M179" s="66"/>
      <c r="N179" s="66"/>
      <c r="O179" s="66"/>
      <c r="P179" s="66"/>
      <c r="Q179" s="63"/>
      <c r="R179" s="63"/>
      <c r="S179" s="63"/>
      <c r="T179" s="63"/>
      <c r="U179" s="63"/>
      <c r="V179" s="63"/>
    </row>
    <row r="180" spans="2:22" s="1" customFormat="1" ht="11.25">
      <c r="B180" s="147"/>
      <c r="C180" s="147"/>
      <c r="D180" s="148"/>
      <c r="E180" s="148"/>
      <c r="F180" s="65"/>
      <c r="G180" s="65"/>
      <c r="H180" s="63"/>
      <c r="I180" s="63"/>
      <c r="J180" s="63"/>
      <c r="K180" s="63"/>
      <c r="L180" s="66"/>
      <c r="M180" s="66"/>
      <c r="N180" s="66"/>
      <c r="O180" s="66"/>
      <c r="P180" s="66"/>
      <c r="Q180" s="63"/>
      <c r="R180" s="63"/>
      <c r="S180" s="63"/>
      <c r="T180" s="63"/>
      <c r="U180" s="63"/>
      <c r="V180" s="63"/>
    </row>
    <row r="181" spans="2:22" s="1" customFormat="1" ht="11.25">
      <c r="B181" s="147"/>
      <c r="C181" s="147"/>
      <c r="D181" s="148"/>
      <c r="E181" s="148"/>
      <c r="F181" s="65"/>
      <c r="G181" s="65"/>
      <c r="H181" s="63"/>
      <c r="I181" s="63"/>
      <c r="J181" s="63"/>
      <c r="K181" s="63"/>
      <c r="L181" s="66"/>
      <c r="M181" s="66"/>
      <c r="N181" s="66"/>
      <c r="O181" s="66"/>
      <c r="P181" s="66"/>
      <c r="Q181" s="63"/>
      <c r="R181" s="63"/>
      <c r="S181" s="63"/>
      <c r="T181" s="63"/>
      <c r="U181" s="63"/>
      <c r="V181" s="63"/>
    </row>
    <row r="182" spans="2:22" s="1" customFormat="1" ht="11.25">
      <c r="B182" s="147"/>
      <c r="C182" s="147"/>
      <c r="D182" s="148"/>
      <c r="E182" s="148"/>
      <c r="F182" s="65"/>
      <c r="G182" s="65"/>
      <c r="H182" s="63"/>
      <c r="I182" s="63"/>
      <c r="J182" s="63"/>
      <c r="K182" s="63"/>
      <c r="L182" s="66"/>
      <c r="M182" s="66"/>
      <c r="N182" s="66"/>
      <c r="O182" s="66"/>
      <c r="P182" s="66"/>
      <c r="Q182" s="63"/>
      <c r="R182" s="63"/>
      <c r="S182" s="63"/>
      <c r="T182" s="63"/>
      <c r="U182" s="63"/>
      <c r="V182" s="63"/>
    </row>
    <row r="183" spans="2:22" s="1" customFormat="1" ht="11.25">
      <c r="B183" s="147"/>
      <c r="C183" s="147"/>
      <c r="D183" s="148"/>
      <c r="E183" s="148"/>
      <c r="F183" s="65"/>
      <c r="G183" s="65"/>
      <c r="H183" s="63"/>
      <c r="I183" s="63"/>
      <c r="J183" s="63"/>
      <c r="K183" s="63"/>
      <c r="L183" s="66"/>
      <c r="M183" s="66"/>
      <c r="N183" s="66"/>
      <c r="O183" s="66"/>
      <c r="P183" s="66"/>
      <c r="Q183" s="63"/>
      <c r="R183" s="63"/>
      <c r="S183" s="63"/>
      <c r="T183" s="63"/>
      <c r="U183" s="63"/>
      <c r="V183" s="63"/>
    </row>
    <row r="184" spans="2:22" s="1" customFormat="1" ht="11.25">
      <c r="B184" s="147"/>
      <c r="C184" s="147"/>
      <c r="D184" s="148"/>
      <c r="E184" s="148"/>
      <c r="F184" s="65"/>
      <c r="G184" s="65"/>
      <c r="H184" s="63"/>
      <c r="I184" s="63"/>
      <c r="J184" s="63"/>
      <c r="K184" s="63"/>
      <c r="L184" s="66"/>
      <c r="M184" s="66"/>
      <c r="N184" s="66"/>
      <c r="O184" s="66"/>
      <c r="P184" s="66"/>
      <c r="Q184" s="63"/>
      <c r="R184" s="63"/>
      <c r="S184" s="63"/>
      <c r="T184" s="63"/>
      <c r="U184" s="63"/>
      <c r="V184" s="63"/>
    </row>
    <row r="185" spans="2:22" s="1" customFormat="1" ht="11.25">
      <c r="B185" s="147"/>
      <c r="C185" s="147"/>
      <c r="D185" s="148"/>
      <c r="E185" s="148"/>
      <c r="F185" s="65"/>
      <c r="G185" s="65"/>
      <c r="H185" s="63"/>
      <c r="I185" s="63"/>
      <c r="J185" s="63"/>
      <c r="K185" s="63"/>
      <c r="L185" s="66"/>
      <c r="M185" s="66"/>
      <c r="N185" s="66"/>
      <c r="O185" s="66"/>
      <c r="P185" s="66"/>
      <c r="Q185" s="63"/>
      <c r="R185" s="63"/>
      <c r="S185" s="63"/>
      <c r="T185" s="63"/>
      <c r="U185" s="63"/>
      <c r="V185" s="63"/>
    </row>
    <row r="186" spans="2:22" s="1" customFormat="1" ht="11.25">
      <c r="B186" s="147"/>
      <c r="C186" s="147"/>
      <c r="D186" s="148"/>
      <c r="E186" s="148"/>
      <c r="F186" s="65"/>
      <c r="G186" s="65"/>
      <c r="H186" s="63"/>
      <c r="I186" s="63"/>
      <c r="J186" s="63"/>
      <c r="K186" s="63"/>
      <c r="L186" s="66"/>
      <c r="M186" s="66"/>
      <c r="N186" s="66"/>
      <c r="O186" s="66"/>
      <c r="P186" s="66"/>
      <c r="Q186" s="63"/>
      <c r="R186" s="63"/>
      <c r="S186" s="63"/>
      <c r="T186" s="63"/>
      <c r="U186" s="63"/>
      <c r="V186" s="63"/>
    </row>
    <row r="187" spans="2:22" s="1" customFormat="1" ht="11.25">
      <c r="B187" s="147"/>
      <c r="C187" s="147"/>
      <c r="D187" s="148"/>
      <c r="E187" s="148"/>
      <c r="F187" s="65"/>
      <c r="G187" s="65"/>
      <c r="H187" s="63"/>
      <c r="I187" s="63"/>
      <c r="J187" s="63"/>
      <c r="K187" s="63"/>
      <c r="L187" s="66"/>
      <c r="M187" s="66"/>
      <c r="N187" s="66"/>
      <c r="O187" s="66"/>
      <c r="P187" s="66"/>
      <c r="Q187" s="63"/>
      <c r="R187" s="63"/>
      <c r="S187" s="63"/>
      <c r="T187" s="63"/>
      <c r="U187" s="63"/>
      <c r="V187" s="63"/>
    </row>
    <row r="188" spans="2:22" s="1" customFormat="1" ht="11.25">
      <c r="B188" s="147"/>
      <c r="C188" s="147"/>
      <c r="D188" s="148"/>
      <c r="E188" s="148"/>
      <c r="F188" s="65"/>
      <c r="G188" s="65"/>
      <c r="H188" s="63"/>
      <c r="I188" s="63"/>
      <c r="J188" s="63"/>
      <c r="K188" s="63"/>
      <c r="L188" s="66"/>
      <c r="M188" s="66"/>
      <c r="N188" s="66"/>
      <c r="O188" s="66"/>
      <c r="P188" s="66"/>
      <c r="Q188" s="63"/>
      <c r="R188" s="63"/>
      <c r="S188" s="63"/>
      <c r="T188" s="63"/>
      <c r="U188" s="63"/>
      <c r="V188" s="63"/>
    </row>
    <row r="189" spans="2:22" s="1" customFormat="1" ht="11.25">
      <c r="B189" s="147"/>
      <c r="C189" s="147"/>
      <c r="D189" s="148"/>
      <c r="E189" s="148"/>
      <c r="F189" s="65"/>
      <c r="G189" s="65"/>
      <c r="H189" s="63"/>
      <c r="I189" s="63"/>
      <c r="J189" s="63"/>
      <c r="K189" s="63"/>
      <c r="L189" s="66"/>
      <c r="M189" s="66"/>
      <c r="N189" s="66"/>
      <c r="O189" s="66"/>
      <c r="P189" s="66"/>
      <c r="Q189" s="63"/>
      <c r="R189" s="63"/>
      <c r="S189" s="63"/>
      <c r="T189" s="63"/>
      <c r="U189" s="63"/>
      <c r="V189" s="63"/>
    </row>
    <row r="190" spans="2:22" s="1" customFormat="1" ht="11.25">
      <c r="B190" s="147"/>
      <c r="C190" s="147"/>
      <c r="D190" s="148"/>
      <c r="E190" s="148"/>
      <c r="F190" s="65"/>
      <c r="G190" s="65"/>
      <c r="H190" s="63"/>
      <c r="I190" s="63"/>
      <c r="J190" s="63"/>
      <c r="K190" s="63"/>
      <c r="L190" s="66"/>
      <c r="M190" s="66"/>
      <c r="N190" s="66"/>
      <c r="O190" s="66"/>
      <c r="P190" s="66"/>
      <c r="Q190" s="63"/>
      <c r="R190" s="63"/>
      <c r="S190" s="63"/>
      <c r="T190" s="63"/>
      <c r="U190" s="63"/>
      <c r="V190" s="63"/>
    </row>
    <row r="191" spans="2:22" s="1" customFormat="1" ht="11.25">
      <c r="B191" s="147"/>
      <c r="C191" s="147"/>
      <c r="D191" s="148"/>
      <c r="E191" s="148"/>
      <c r="F191" s="65"/>
      <c r="G191" s="65"/>
      <c r="H191" s="63"/>
      <c r="I191" s="63"/>
      <c r="J191" s="63"/>
      <c r="K191" s="63"/>
      <c r="L191" s="66"/>
      <c r="M191" s="66"/>
      <c r="N191" s="66"/>
      <c r="O191" s="66"/>
      <c r="P191" s="66"/>
      <c r="Q191" s="63"/>
      <c r="R191" s="63"/>
      <c r="S191" s="63"/>
      <c r="T191" s="63"/>
      <c r="U191" s="63"/>
      <c r="V191" s="63"/>
    </row>
    <row r="192" spans="2:22" s="1" customFormat="1" ht="11.25">
      <c r="B192" s="147"/>
      <c r="C192" s="147"/>
      <c r="D192" s="148"/>
      <c r="E192" s="148"/>
      <c r="F192" s="65"/>
      <c r="G192" s="65"/>
      <c r="H192" s="63"/>
      <c r="I192" s="63"/>
      <c r="J192" s="63"/>
      <c r="K192" s="63"/>
      <c r="L192" s="66"/>
      <c r="M192" s="66"/>
      <c r="N192" s="66"/>
      <c r="O192" s="66"/>
      <c r="P192" s="66"/>
      <c r="Q192" s="63"/>
      <c r="R192" s="63"/>
      <c r="S192" s="63"/>
      <c r="T192" s="63"/>
      <c r="U192" s="63"/>
      <c r="V192" s="63"/>
    </row>
    <row r="193" spans="2:22" s="1" customFormat="1" ht="11.25">
      <c r="B193" s="147"/>
      <c r="C193" s="147"/>
      <c r="D193" s="148"/>
      <c r="E193" s="148"/>
      <c r="F193" s="65"/>
      <c r="G193" s="65"/>
      <c r="H193" s="63"/>
      <c r="I193" s="63"/>
      <c r="J193" s="63"/>
      <c r="K193" s="63"/>
      <c r="L193" s="66"/>
      <c r="M193" s="66"/>
      <c r="N193" s="66"/>
      <c r="O193" s="66"/>
      <c r="P193" s="66"/>
      <c r="Q193" s="63"/>
      <c r="R193" s="63"/>
      <c r="S193" s="63"/>
      <c r="T193" s="63"/>
      <c r="U193" s="63"/>
      <c r="V193" s="63"/>
    </row>
    <row r="194" spans="2:22" s="1" customFormat="1" ht="11.25">
      <c r="B194" s="147"/>
      <c r="C194" s="147"/>
      <c r="D194" s="148"/>
      <c r="E194" s="148"/>
      <c r="F194" s="65"/>
      <c r="G194" s="65"/>
      <c r="H194" s="63"/>
      <c r="I194" s="63"/>
      <c r="J194" s="63"/>
      <c r="K194" s="63"/>
      <c r="L194" s="66"/>
      <c r="M194" s="66"/>
      <c r="N194" s="66"/>
      <c r="O194" s="66"/>
      <c r="P194" s="66"/>
      <c r="Q194" s="63"/>
      <c r="R194" s="63"/>
      <c r="S194" s="63"/>
      <c r="T194" s="63"/>
      <c r="U194" s="63"/>
      <c r="V194" s="63"/>
    </row>
    <row r="195" spans="2:22" s="1" customFormat="1" ht="11.25">
      <c r="B195" s="147"/>
      <c r="C195" s="147"/>
      <c r="D195" s="148"/>
      <c r="E195" s="148"/>
      <c r="F195" s="65"/>
      <c r="G195" s="65"/>
      <c r="H195" s="63"/>
      <c r="I195" s="63"/>
      <c r="J195" s="63"/>
      <c r="K195" s="63"/>
      <c r="L195" s="66"/>
      <c r="M195" s="66"/>
      <c r="N195" s="66"/>
      <c r="O195" s="66"/>
      <c r="P195" s="66"/>
      <c r="Q195" s="63"/>
      <c r="R195" s="63"/>
      <c r="S195" s="63"/>
      <c r="T195" s="63"/>
      <c r="U195" s="63"/>
      <c r="V195" s="63"/>
    </row>
    <row r="196" spans="2:22" s="1" customFormat="1" ht="11.25">
      <c r="B196" s="147"/>
      <c r="C196" s="147"/>
      <c r="D196" s="148"/>
      <c r="E196" s="148"/>
      <c r="F196" s="65"/>
      <c r="G196" s="65"/>
      <c r="H196" s="63"/>
      <c r="I196" s="63"/>
      <c r="J196" s="63"/>
      <c r="K196" s="63"/>
      <c r="L196" s="66"/>
      <c r="M196" s="66"/>
      <c r="N196" s="66"/>
      <c r="O196" s="66"/>
      <c r="P196" s="66"/>
      <c r="Q196" s="63"/>
      <c r="R196" s="63"/>
      <c r="S196" s="63"/>
      <c r="T196" s="63"/>
      <c r="U196" s="63"/>
      <c r="V196" s="63"/>
    </row>
    <row r="197" spans="2:22" s="1" customFormat="1" ht="11.25">
      <c r="B197" s="147"/>
      <c r="C197" s="147"/>
      <c r="D197" s="148"/>
      <c r="E197" s="148"/>
      <c r="F197" s="65"/>
      <c r="G197" s="65"/>
      <c r="H197" s="63"/>
      <c r="I197" s="63"/>
      <c r="J197" s="63"/>
      <c r="K197" s="63"/>
      <c r="L197" s="66"/>
      <c r="M197" s="66"/>
      <c r="N197" s="66"/>
      <c r="O197" s="66"/>
      <c r="P197" s="66"/>
      <c r="Q197" s="63"/>
      <c r="R197" s="63"/>
      <c r="S197" s="63"/>
      <c r="T197" s="63"/>
      <c r="U197" s="63"/>
      <c r="V197" s="63"/>
    </row>
    <row r="198" spans="2:22" s="1" customFormat="1" ht="11.25">
      <c r="B198" s="147"/>
      <c r="C198" s="147"/>
      <c r="D198" s="148"/>
      <c r="E198" s="148"/>
      <c r="F198" s="65"/>
      <c r="G198" s="65"/>
      <c r="H198" s="63"/>
      <c r="I198" s="63"/>
      <c r="J198" s="63"/>
      <c r="K198" s="63"/>
      <c r="L198" s="66"/>
      <c r="M198" s="66"/>
      <c r="N198" s="66"/>
      <c r="O198" s="66"/>
      <c r="P198" s="66"/>
      <c r="Q198" s="63"/>
      <c r="R198" s="63"/>
      <c r="S198" s="63"/>
      <c r="T198" s="63"/>
      <c r="U198" s="63"/>
      <c r="V198" s="63"/>
    </row>
    <row r="199" spans="2:22" s="1" customFormat="1" ht="11.25">
      <c r="B199" s="147"/>
      <c r="C199" s="147"/>
      <c r="D199" s="148"/>
      <c r="E199" s="148"/>
      <c r="F199" s="65"/>
      <c r="G199" s="65"/>
      <c r="H199" s="63"/>
      <c r="I199" s="63"/>
      <c r="J199" s="63"/>
      <c r="K199" s="63"/>
      <c r="L199" s="66"/>
      <c r="M199" s="66"/>
      <c r="N199" s="66"/>
      <c r="O199" s="66"/>
      <c r="P199" s="66"/>
      <c r="Q199" s="63"/>
      <c r="R199" s="63"/>
      <c r="S199" s="63"/>
      <c r="T199" s="63"/>
      <c r="U199" s="63"/>
      <c r="V199" s="63"/>
    </row>
    <row r="200" spans="2:22" s="1" customFormat="1" ht="11.25">
      <c r="B200" s="147"/>
      <c r="C200" s="147"/>
      <c r="D200" s="148"/>
      <c r="E200" s="148"/>
      <c r="F200" s="65"/>
      <c r="G200" s="65"/>
      <c r="H200" s="63"/>
      <c r="I200" s="63"/>
      <c r="J200" s="63"/>
      <c r="K200" s="63"/>
      <c r="L200" s="66"/>
      <c r="M200" s="66"/>
      <c r="N200" s="66"/>
      <c r="O200" s="66"/>
      <c r="P200" s="66"/>
      <c r="Q200" s="63"/>
      <c r="R200" s="63"/>
      <c r="S200" s="63"/>
      <c r="T200" s="63"/>
      <c r="U200" s="63"/>
      <c r="V200" s="63"/>
    </row>
    <row r="201" spans="2:22" s="1" customFormat="1" ht="11.25">
      <c r="B201" s="147"/>
      <c r="C201" s="147"/>
      <c r="D201" s="148"/>
      <c r="E201" s="148"/>
      <c r="F201" s="65"/>
      <c r="G201" s="65"/>
      <c r="H201" s="63"/>
      <c r="I201" s="63"/>
      <c r="J201" s="63"/>
      <c r="K201" s="63"/>
      <c r="L201" s="66"/>
      <c r="M201" s="66"/>
      <c r="N201" s="66"/>
      <c r="O201" s="66"/>
      <c r="P201" s="66"/>
      <c r="Q201" s="63"/>
      <c r="R201" s="63"/>
      <c r="S201" s="63"/>
      <c r="T201" s="63"/>
      <c r="U201" s="63"/>
      <c r="V201" s="63"/>
    </row>
    <row r="202" spans="2:22" s="1" customFormat="1" ht="11.25">
      <c r="B202" s="63"/>
      <c r="C202" s="63"/>
      <c r="D202" s="64"/>
      <c r="E202" s="64"/>
      <c r="F202" s="65"/>
      <c r="G202" s="65"/>
      <c r="H202" s="63"/>
      <c r="I202" s="63"/>
      <c r="J202" s="63"/>
      <c r="K202" s="63"/>
      <c r="L202" s="66"/>
      <c r="M202" s="66"/>
      <c r="N202" s="66"/>
      <c r="O202" s="66"/>
      <c r="P202" s="66"/>
      <c r="Q202" s="63"/>
      <c r="R202" s="63"/>
      <c r="S202" s="63"/>
      <c r="T202" s="63"/>
      <c r="U202" s="63"/>
      <c r="V202" s="63"/>
    </row>
    <row r="203" spans="2:22" s="1" customFormat="1" ht="11.25">
      <c r="B203" s="63"/>
      <c r="C203" s="63"/>
      <c r="D203" s="64"/>
      <c r="E203" s="64"/>
      <c r="F203" s="65"/>
      <c r="G203" s="65"/>
      <c r="H203" s="63"/>
      <c r="I203" s="63"/>
      <c r="J203" s="63"/>
      <c r="K203" s="63"/>
      <c r="L203" s="66"/>
      <c r="M203" s="66"/>
      <c r="N203" s="66"/>
      <c r="O203" s="66"/>
      <c r="P203" s="66"/>
      <c r="Q203" s="63"/>
      <c r="R203" s="63"/>
      <c r="S203" s="63"/>
      <c r="T203" s="63"/>
      <c r="U203" s="63"/>
      <c r="V203" s="63"/>
    </row>
    <row r="204" spans="2:22" s="1" customFormat="1" ht="11.25">
      <c r="B204" s="63"/>
      <c r="C204" s="63"/>
      <c r="D204" s="64"/>
      <c r="E204" s="64"/>
      <c r="F204" s="65"/>
      <c r="G204" s="65"/>
      <c r="H204" s="63"/>
      <c r="I204" s="63"/>
      <c r="J204" s="63"/>
      <c r="K204" s="63"/>
      <c r="L204" s="66"/>
      <c r="M204" s="66"/>
      <c r="N204" s="66"/>
      <c r="O204" s="66"/>
      <c r="P204" s="66"/>
      <c r="Q204" s="63"/>
      <c r="R204" s="63"/>
      <c r="S204" s="63"/>
      <c r="T204" s="63"/>
      <c r="U204" s="63"/>
      <c r="V204" s="63"/>
    </row>
    <row r="205" spans="2:22" s="1" customFormat="1" ht="11.25">
      <c r="B205" s="63"/>
      <c r="C205" s="63"/>
      <c r="D205" s="64"/>
      <c r="E205" s="64"/>
      <c r="F205" s="65"/>
      <c r="G205" s="65"/>
      <c r="H205" s="63"/>
      <c r="I205" s="63"/>
      <c r="J205" s="63"/>
      <c r="K205" s="63"/>
      <c r="L205" s="66"/>
      <c r="M205" s="66"/>
      <c r="N205" s="66"/>
      <c r="O205" s="66"/>
      <c r="P205" s="66"/>
      <c r="Q205" s="63"/>
      <c r="R205" s="63"/>
      <c r="S205" s="63"/>
      <c r="T205" s="63"/>
      <c r="U205" s="63"/>
      <c r="V205" s="63"/>
    </row>
    <row r="206" spans="2:22" s="1" customFormat="1" ht="11.25">
      <c r="B206" s="63"/>
      <c r="C206" s="63"/>
      <c r="D206" s="64"/>
      <c r="E206" s="64"/>
      <c r="F206" s="65"/>
      <c r="G206" s="65"/>
      <c r="H206" s="63"/>
      <c r="I206" s="63"/>
      <c r="J206" s="63"/>
      <c r="K206" s="63"/>
      <c r="L206" s="66"/>
      <c r="M206" s="66"/>
      <c r="N206" s="66"/>
      <c r="O206" s="66"/>
      <c r="P206" s="66"/>
      <c r="Q206" s="63"/>
      <c r="R206" s="63"/>
      <c r="S206" s="63"/>
      <c r="T206" s="63"/>
      <c r="U206" s="63"/>
      <c r="V206" s="63"/>
    </row>
    <row r="207" spans="2:22" s="1" customFormat="1" ht="11.25">
      <c r="B207" s="63"/>
      <c r="C207" s="63"/>
      <c r="D207" s="64"/>
      <c r="E207" s="64"/>
      <c r="F207" s="65"/>
      <c r="G207" s="65"/>
      <c r="H207" s="63"/>
      <c r="I207" s="63"/>
      <c r="J207" s="63"/>
      <c r="K207" s="63"/>
      <c r="L207" s="66"/>
      <c r="M207" s="66"/>
      <c r="N207" s="66"/>
      <c r="O207" s="66"/>
      <c r="P207" s="66"/>
      <c r="Q207" s="63"/>
      <c r="R207" s="63"/>
      <c r="S207" s="63"/>
      <c r="T207" s="63"/>
      <c r="U207" s="63"/>
      <c r="V207" s="63"/>
    </row>
    <row r="208" spans="2:22" s="1" customFormat="1" ht="11.25">
      <c r="B208" s="63"/>
      <c r="C208" s="63"/>
      <c r="D208" s="64"/>
      <c r="E208" s="64"/>
      <c r="F208" s="65"/>
      <c r="G208" s="65"/>
      <c r="H208" s="63"/>
      <c r="I208" s="63"/>
      <c r="J208" s="63"/>
      <c r="K208" s="63"/>
      <c r="L208" s="66"/>
      <c r="M208" s="66"/>
      <c r="N208" s="66"/>
      <c r="O208" s="66"/>
      <c r="P208" s="66"/>
      <c r="Q208" s="63"/>
      <c r="R208" s="63"/>
      <c r="S208" s="63"/>
      <c r="T208" s="63"/>
      <c r="U208" s="63"/>
      <c r="V208" s="63"/>
    </row>
    <row r="209" spans="2:22" s="1" customFormat="1" ht="11.25">
      <c r="B209" s="63"/>
      <c r="C209" s="63"/>
      <c r="D209" s="64"/>
      <c r="E209" s="64"/>
      <c r="F209" s="65"/>
      <c r="G209" s="65"/>
      <c r="H209" s="63"/>
      <c r="I209" s="63"/>
      <c r="J209" s="63"/>
      <c r="K209" s="63"/>
      <c r="L209" s="66"/>
      <c r="M209" s="66"/>
      <c r="N209" s="66"/>
      <c r="O209" s="66"/>
      <c r="P209" s="66"/>
      <c r="Q209" s="63"/>
      <c r="R209" s="63"/>
      <c r="S209" s="63"/>
      <c r="T209" s="63"/>
      <c r="U209" s="63"/>
      <c r="V209" s="63"/>
    </row>
    <row r="210" spans="2:22" s="1" customFormat="1" ht="11.25">
      <c r="B210" s="63"/>
      <c r="C210" s="63"/>
      <c r="D210" s="64"/>
      <c r="E210" s="64"/>
      <c r="F210" s="65"/>
      <c r="G210" s="65"/>
      <c r="H210" s="63"/>
      <c r="I210" s="63"/>
      <c r="J210" s="63"/>
      <c r="K210" s="63"/>
      <c r="L210" s="66"/>
      <c r="M210" s="66"/>
      <c r="N210" s="66"/>
      <c r="O210" s="66"/>
      <c r="P210" s="66"/>
      <c r="Q210" s="63"/>
      <c r="R210" s="63"/>
      <c r="S210" s="63"/>
      <c r="T210" s="63"/>
      <c r="U210" s="63"/>
      <c r="V210" s="63"/>
    </row>
    <row r="211" spans="2:22" s="1" customFormat="1" ht="11.25">
      <c r="B211" s="63"/>
      <c r="C211" s="63"/>
      <c r="D211" s="64"/>
      <c r="E211" s="64"/>
      <c r="F211" s="65"/>
      <c r="G211" s="65"/>
      <c r="H211" s="63"/>
      <c r="I211" s="63"/>
      <c r="J211" s="63"/>
      <c r="K211" s="63"/>
      <c r="L211" s="66"/>
      <c r="M211" s="66"/>
      <c r="N211" s="66"/>
      <c r="O211" s="66"/>
      <c r="P211" s="66"/>
      <c r="Q211" s="63"/>
      <c r="R211" s="63"/>
      <c r="S211" s="63"/>
      <c r="T211" s="63"/>
      <c r="U211" s="63"/>
      <c r="V211" s="63"/>
    </row>
    <row r="212" spans="2:22" s="1" customFormat="1" ht="11.25">
      <c r="B212" s="63"/>
      <c r="C212" s="63"/>
      <c r="D212" s="64"/>
      <c r="E212" s="64"/>
      <c r="F212" s="65"/>
      <c r="G212" s="65"/>
      <c r="H212" s="63"/>
      <c r="I212" s="63"/>
      <c r="J212" s="63"/>
      <c r="K212" s="63"/>
      <c r="L212" s="66"/>
      <c r="M212" s="66"/>
      <c r="N212" s="66"/>
      <c r="O212" s="66"/>
      <c r="P212" s="66"/>
      <c r="Q212" s="63"/>
      <c r="R212" s="63"/>
      <c r="S212" s="63"/>
      <c r="T212" s="63"/>
      <c r="U212" s="63"/>
      <c r="V212" s="63"/>
    </row>
    <row r="213" spans="2:22" s="1" customFormat="1" ht="11.25">
      <c r="B213" s="63"/>
      <c r="C213" s="63"/>
      <c r="D213" s="64"/>
      <c r="E213" s="64"/>
      <c r="F213" s="65"/>
      <c r="G213" s="65"/>
      <c r="H213" s="63"/>
      <c r="I213" s="63"/>
      <c r="J213" s="63"/>
      <c r="K213" s="63"/>
      <c r="L213" s="66"/>
      <c r="M213" s="66"/>
      <c r="N213" s="66"/>
      <c r="O213" s="66"/>
      <c r="P213" s="66"/>
      <c r="Q213" s="63"/>
      <c r="R213" s="63"/>
      <c r="S213" s="63"/>
      <c r="T213" s="63"/>
      <c r="U213" s="63"/>
      <c r="V213" s="63"/>
    </row>
    <row r="214" spans="2:22" s="1" customFormat="1" ht="11.25">
      <c r="B214" s="63"/>
      <c r="C214" s="63"/>
      <c r="D214" s="64"/>
      <c r="E214" s="64"/>
      <c r="F214" s="65"/>
      <c r="G214" s="65"/>
      <c r="H214" s="63"/>
      <c r="I214" s="63"/>
      <c r="J214" s="63"/>
      <c r="K214" s="63"/>
      <c r="L214" s="66"/>
      <c r="M214" s="66"/>
      <c r="N214" s="66"/>
      <c r="O214" s="66"/>
      <c r="P214" s="66"/>
      <c r="Q214" s="63"/>
      <c r="R214" s="63"/>
      <c r="S214" s="63"/>
      <c r="T214" s="63"/>
      <c r="U214" s="63"/>
      <c r="V214" s="63"/>
    </row>
    <row r="215" spans="2:22" s="1" customFormat="1" ht="11.25">
      <c r="B215" s="63"/>
      <c r="C215" s="63"/>
      <c r="D215" s="64"/>
      <c r="E215" s="64"/>
      <c r="F215" s="65"/>
      <c r="G215" s="65"/>
      <c r="H215" s="63"/>
      <c r="I215" s="63"/>
      <c r="J215" s="63"/>
      <c r="K215" s="63"/>
      <c r="L215" s="66"/>
      <c r="M215" s="66"/>
      <c r="N215" s="66"/>
      <c r="O215" s="66"/>
      <c r="P215" s="66"/>
      <c r="Q215" s="63"/>
      <c r="R215" s="63"/>
      <c r="S215" s="63"/>
      <c r="T215" s="63"/>
      <c r="U215" s="63"/>
      <c r="V215" s="63"/>
    </row>
  </sheetData>
  <sheetProtection/>
  <mergeCells count="15">
    <mergeCell ref="A1:Y1"/>
    <mergeCell ref="A2:Y2"/>
    <mergeCell ref="C3:K3"/>
    <mergeCell ref="L3:O3"/>
    <mergeCell ref="C4:E4"/>
    <mergeCell ref="F4:G4"/>
    <mergeCell ref="H4:K4"/>
    <mergeCell ref="L4:N4"/>
    <mergeCell ref="A3:A5"/>
    <mergeCell ref="B3:B5"/>
    <mergeCell ref="O4:O5"/>
    <mergeCell ref="S3:T4"/>
    <mergeCell ref="U3:V4"/>
    <mergeCell ref="P3:R4"/>
    <mergeCell ref="W3:Y4"/>
  </mergeCells>
  <printOptions/>
  <pageMargins left="0.2" right="0.24" top="1" bottom="1" header="0.51" footer="0.51"/>
  <pageSetup fitToHeight="0" horizontalDpi="600" verticalDpi="600" orientation="landscape" paperSize="8" scale="4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xSplit="1" ySplit="6" topLeftCell="B40" activePane="bottomRight" state="frozen"/>
      <selection pane="bottomRight" activeCell="H6" sqref="H6"/>
    </sheetView>
  </sheetViews>
  <sheetFormatPr defaultColWidth="9.00390625" defaultRowHeight="14.25"/>
  <cols>
    <col min="1" max="1" width="13.625" style="0" customWidth="1"/>
    <col min="2" max="4" width="8.625" style="0" customWidth="1"/>
    <col min="5" max="5" width="13.625" style="0" customWidth="1"/>
    <col min="6" max="8" width="8.625" style="0" customWidth="1"/>
  </cols>
  <sheetData>
    <row r="1" ht="20.25">
      <c r="A1" s="43" t="s">
        <v>139</v>
      </c>
    </row>
    <row r="2" ht="20.25">
      <c r="A2" s="43"/>
    </row>
    <row r="3" spans="1:8" ht="28.5">
      <c r="A3" s="44" t="s">
        <v>140</v>
      </c>
      <c r="B3" s="45"/>
      <c r="C3" s="45"/>
      <c r="D3" s="45"/>
      <c r="E3" s="45"/>
      <c r="F3" s="45"/>
      <c r="G3" s="45"/>
      <c r="H3" s="45"/>
    </row>
    <row r="4" spans="1:9" ht="14.25">
      <c r="A4" s="46"/>
      <c r="B4" s="46"/>
      <c r="C4" s="46"/>
      <c r="D4" s="46"/>
      <c r="E4" s="46"/>
      <c r="F4" s="46"/>
      <c r="G4" s="47" t="s">
        <v>141</v>
      </c>
      <c r="H4" s="47"/>
      <c r="I4" s="46"/>
    </row>
    <row r="5" spans="1:9" ht="14.25">
      <c r="A5" s="48" t="s">
        <v>2</v>
      </c>
      <c r="B5" s="48" t="s">
        <v>142</v>
      </c>
      <c r="C5" s="48" t="s">
        <v>143</v>
      </c>
      <c r="D5" s="49"/>
      <c r="E5" s="48" t="s">
        <v>2</v>
      </c>
      <c r="F5" s="48" t="s">
        <v>142</v>
      </c>
      <c r="G5" s="48" t="s">
        <v>143</v>
      </c>
      <c r="H5" s="49"/>
      <c r="I5" s="61"/>
    </row>
    <row r="6" spans="1:9" ht="43.5" customHeight="1">
      <c r="A6" s="48"/>
      <c r="B6" s="48"/>
      <c r="C6" s="48" t="s">
        <v>144</v>
      </c>
      <c r="D6" s="48" t="s">
        <v>145</v>
      </c>
      <c r="E6" s="48"/>
      <c r="F6" s="48"/>
      <c r="G6" s="48" t="s">
        <v>144</v>
      </c>
      <c r="H6" s="48" t="s">
        <v>145</v>
      </c>
      <c r="I6" s="61"/>
    </row>
    <row r="7" spans="1:8" ht="15.75">
      <c r="A7" s="50" t="s">
        <v>23</v>
      </c>
      <c r="B7" s="51">
        <v>6489</v>
      </c>
      <c r="C7" s="51">
        <v>5589</v>
      </c>
      <c r="D7" s="52">
        <v>900</v>
      </c>
      <c r="E7" s="53" t="s">
        <v>77</v>
      </c>
      <c r="F7" s="54">
        <v>104.3</v>
      </c>
      <c r="G7" s="54">
        <v>91.4</v>
      </c>
      <c r="H7" s="54">
        <v>12.9</v>
      </c>
    </row>
    <row r="8" spans="1:8" ht="15.75">
      <c r="A8" s="55" t="s">
        <v>146</v>
      </c>
      <c r="B8" s="56">
        <v>751.5</v>
      </c>
      <c r="C8" s="56">
        <v>683.9</v>
      </c>
      <c r="D8" s="56">
        <v>67.6</v>
      </c>
      <c r="E8" s="53" t="s">
        <v>78</v>
      </c>
      <c r="F8" s="54">
        <v>83.9</v>
      </c>
      <c r="G8" s="54">
        <v>75.6</v>
      </c>
      <c r="H8" s="54">
        <v>8.3</v>
      </c>
    </row>
    <row r="9" spans="1:8" ht="15.75">
      <c r="A9" s="57" t="s">
        <v>27</v>
      </c>
      <c r="B9" s="56">
        <v>341.2</v>
      </c>
      <c r="C9" s="56">
        <v>308.1</v>
      </c>
      <c r="D9" s="56">
        <v>33.1</v>
      </c>
      <c r="E9" s="53" t="s">
        <v>79</v>
      </c>
      <c r="F9" s="54">
        <v>51.2</v>
      </c>
      <c r="G9" s="54">
        <v>46.5</v>
      </c>
      <c r="H9" s="54">
        <v>4.7</v>
      </c>
    </row>
    <row r="10" spans="1:8" ht="15.75">
      <c r="A10" s="58" t="s">
        <v>28</v>
      </c>
      <c r="B10" s="54">
        <v>9.1</v>
      </c>
      <c r="C10" s="54">
        <v>6.3</v>
      </c>
      <c r="D10" s="54">
        <v>2.8</v>
      </c>
      <c r="E10" s="55" t="s">
        <v>147</v>
      </c>
      <c r="F10" s="56">
        <v>752.6</v>
      </c>
      <c r="G10" s="56">
        <v>669.8</v>
      </c>
      <c r="H10" s="56">
        <v>82.8</v>
      </c>
    </row>
    <row r="11" spans="1:8" ht="15.75">
      <c r="A11" s="58" t="s">
        <v>29</v>
      </c>
      <c r="B11" s="54">
        <v>27.1</v>
      </c>
      <c r="C11" s="54">
        <v>25</v>
      </c>
      <c r="D11" s="54">
        <v>2.1</v>
      </c>
      <c r="E11" s="57" t="s">
        <v>81</v>
      </c>
      <c r="F11" s="56">
        <v>170.5</v>
      </c>
      <c r="G11" s="56">
        <v>148.8</v>
      </c>
      <c r="H11" s="56">
        <v>21.7</v>
      </c>
    </row>
    <row r="12" spans="1:8" ht="15.75">
      <c r="A12" s="58" t="s">
        <v>30</v>
      </c>
      <c r="B12" s="54">
        <v>28.1</v>
      </c>
      <c r="C12" s="54">
        <v>23.9</v>
      </c>
      <c r="D12" s="54">
        <v>4.2</v>
      </c>
      <c r="E12" s="59" t="s">
        <v>28</v>
      </c>
      <c r="F12" s="54">
        <v>33.2</v>
      </c>
      <c r="G12" s="54">
        <v>27.8</v>
      </c>
      <c r="H12" s="54">
        <v>5.4</v>
      </c>
    </row>
    <row r="13" spans="1:8" ht="15.75">
      <c r="A13" s="58" t="s">
        <v>31</v>
      </c>
      <c r="B13" s="54">
        <v>17.2</v>
      </c>
      <c r="C13" s="54">
        <v>15</v>
      </c>
      <c r="D13" s="54">
        <v>2.2</v>
      </c>
      <c r="E13" s="58" t="s">
        <v>82</v>
      </c>
      <c r="F13" s="54">
        <v>68.5</v>
      </c>
      <c r="G13" s="54">
        <v>61.2</v>
      </c>
      <c r="H13" s="54">
        <v>7.3</v>
      </c>
    </row>
    <row r="14" spans="1:8" ht="15.75">
      <c r="A14" s="58" t="s">
        <v>32</v>
      </c>
      <c r="B14" s="54">
        <v>39.8</v>
      </c>
      <c r="C14" s="54">
        <v>36.8</v>
      </c>
      <c r="D14" s="54">
        <v>3</v>
      </c>
      <c r="E14" s="58" t="s">
        <v>83</v>
      </c>
      <c r="F14" s="54">
        <v>68.8</v>
      </c>
      <c r="G14" s="54">
        <v>59.8</v>
      </c>
      <c r="H14" s="54">
        <v>9</v>
      </c>
    </row>
    <row r="15" spans="1:8" ht="15.75">
      <c r="A15" s="58" t="s">
        <v>33</v>
      </c>
      <c r="B15" s="54">
        <v>24.8</v>
      </c>
      <c r="C15" s="54">
        <v>20.4</v>
      </c>
      <c r="D15" s="54">
        <v>4.4</v>
      </c>
      <c r="E15" s="53" t="s">
        <v>84</v>
      </c>
      <c r="F15" s="54">
        <v>95.8</v>
      </c>
      <c r="G15" s="54">
        <v>87.8</v>
      </c>
      <c r="H15" s="54">
        <v>8</v>
      </c>
    </row>
    <row r="16" spans="1:8" ht="15.75">
      <c r="A16" s="58" t="s">
        <v>34</v>
      </c>
      <c r="B16" s="54">
        <v>11.2</v>
      </c>
      <c r="C16" s="54">
        <v>9.2</v>
      </c>
      <c r="D16" s="54">
        <v>2</v>
      </c>
      <c r="E16" s="53" t="s">
        <v>85</v>
      </c>
      <c r="F16" s="54">
        <v>129.9</v>
      </c>
      <c r="G16" s="54">
        <v>111.7</v>
      </c>
      <c r="H16" s="54">
        <v>18.2</v>
      </c>
    </row>
    <row r="17" spans="1:8" ht="15.75">
      <c r="A17" s="58" t="s">
        <v>35</v>
      </c>
      <c r="B17" s="54">
        <v>63.3</v>
      </c>
      <c r="C17" s="54">
        <v>60.2</v>
      </c>
      <c r="D17" s="54">
        <v>3.1</v>
      </c>
      <c r="E17" s="53" t="s">
        <v>86</v>
      </c>
      <c r="F17" s="54">
        <v>67.9</v>
      </c>
      <c r="G17" s="54">
        <v>61.1</v>
      </c>
      <c r="H17" s="54">
        <v>6.8</v>
      </c>
    </row>
    <row r="18" spans="1:8" ht="15.75">
      <c r="A18" s="58" t="s">
        <v>36</v>
      </c>
      <c r="B18" s="54">
        <v>56.4</v>
      </c>
      <c r="C18" s="54">
        <v>50.2</v>
      </c>
      <c r="D18" s="54">
        <v>6.2</v>
      </c>
      <c r="E18" s="53" t="s">
        <v>87</v>
      </c>
      <c r="F18" s="54">
        <v>53.1</v>
      </c>
      <c r="G18" s="54">
        <v>47.7</v>
      </c>
      <c r="H18" s="54">
        <v>5.4</v>
      </c>
    </row>
    <row r="19" spans="1:8" ht="15.75">
      <c r="A19" s="58" t="s">
        <v>37</v>
      </c>
      <c r="B19" s="54">
        <v>64.2</v>
      </c>
      <c r="C19" s="54">
        <v>61.1</v>
      </c>
      <c r="D19" s="54">
        <v>3.1</v>
      </c>
      <c r="E19" s="53" t="s">
        <v>88</v>
      </c>
      <c r="F19" s="54">
        <v>57.8</v>
      </c>
      <c r="G19" s="54">
        <v>52.5</v>
      </c>
      <c r="H19" s="54">
        <v>5.3</v>
      </c>
    </row>
    <row r="20" spans="1:8" ht="15.75">
      <c r="A20" s="58" t="s">
        <v>38</v>
      </c>
      <c r="B20" s="54">
        <v>51.6</v>
      </c>
      <c r="C20" s="54">
        <v>47.9</v>
      </c>
      <c r="D20" s="54">
        <v>3.7</v>
      </c>
      <c r="E20" s="53" t="s">
        <v>89</v>
      </c>
      <c r="F20" s="54">
        <v>115.9</v>
      </c>
      <c r="G20" s="54">
        <v>102.8</v>
      </c>
      <c r="H20" s="54">
        <v>13.1</v>
      </c>
    </row>
    <row r="21" spans="1:8" ht="15.75">
      <c r="A21" s="53" t="s">
        <v>39</v>
      </c>
      <c r="B21" s="54">
        <v>103</v>
      </c>
      <c r="C21" s="54">
        <v>96.3</v>
      </c>
      <c r="D21" s="54">
        <v>6.7</v>
      </c>
      <c r="E21" s="53" t="s">
        <v>90</v>
      </c>
      <c r="F21" s="54">
        <v>61.7</v>
      </c>
      <c r="G21" s="54">
        <v>57.4</v>
      </c>
      <c r="H21" s="54">
        <v>4.3</v>
      </c>
    </row>
    <row r="22" spans="1:8" ht="15.75">
      <c r="A22" s="53" t="s">
        <v>40</v>
      </c>
      <c r="B22" s="54">
        <v>91.4</v>
      </c>
      <c r="C22" s="54">
        <v>84.1</v>
      </c>
      <c r="D22" s="54">
        <v>7.3</v>
      </c>
      <c r="E22" s="55" t="s">
        <v>148</v>
      </c>
      <c r="F22" s="56">
        <v>312.1</v>
      </c>
      <c r="G22" s="56">
        <v>280.6</v>
      </c>
      <c r="H22" s="56">
        <v>31.5</v>
      </c>
    </row>
    <row r="23" spans="1:8" ht="15.75">
      <c r="A23" s="53" t="s">
        <v>41</v>
      </c>
      <c r="B23" s="54">
        <v>164.3</v>
      </c>
      <c r="C23" s="54">
        <v>147.5</v>
      </c>
      <c r="D23" s="54">
        <v>16.8</v>
      </c>
      <c r="E23" s="57" t="s">
        <v>92</v>
      </c>
      <c r="F23" s="56">
        <v>216.6</v>
      </c>
      <c r="G23" s="56">
        <v>195.3</v>
      </c>
      <c r="H23" s="56">
        <v>21.3</v>
      </c>
    </row>
    <row r="24" spans="1:8" ht="15.75">
      <c r="A24" s="55" t="s">
        <v>149</v>
      </c>
      <c r="B24" s="56">
        <v>1070</v>
      </c>
      <c r="C24" s="56">
        <v>877.6</v>
      </c>
      <c r="D24" s="56">
        <v>192.4</v>
      </c>
      <c r="E24" s="58" t="s">
        <v>28</v>
      </c>
      <c r="F24" s="54">
        <v>23.8</v>
      </c>
      <c r="G24" s="54">
        <v>19.4</v>
      </c>
      <c r="H24" s="54">
        <v>4.4</v>
      </c>
    </row>
    <row r="25" spans="1:8" ht="15.75">
      <c r="A25" s="57" t="s">
        <v>43</v>
      </c>
      <c r="B25" s="56">
        <v>90.9</v>
      </c>
      <c r="C25" s="56">
        <v>77.9</v>
      </c>
      <c r="D25" s="56">
        <v>13</v>
      </c>
      <c r="E25" s="58" t="s">
        <v>93</v>
      </c>
      <c r="F25" s="54">
        <v>100.7</v>
      </c>
      <c r="G25" s="54">
        <v>92.3</v>
      </c>
      <c r="H25" s="54">
        <v>8.4</v>
      </c>
    </row>
    <row r="26" spans="1:8" ht="15.75">
      <c r="A26" s="58" t="s">
        <v>28</v>
      </c>
      <c r="B26" s="54">
        <v>5.2</v>
      </c>
      <c r="C26" s="54">
        <v>4.6</v>
      </c>
      <c r="D26" s="54">
        <v>0.6</v>
      </c>
      <c r="E26" s="58" t="s">
        <v>94</v>
      </c>
      <c r="F26" s="54">
        <v>92.1</v>
      </c>
      <c r="G26" s="54">
        <v>83.6</v>
      </c>
      <c r="H26" s="54">
        <v>8.5</v>
      </c>
    </row>
    <row r="27" spans="1:8" ht="15.75">
      <c r="A27" s="58" t="s">
        <v>44</v>
      </c>
      <c r="B27" s="54">
        <v>32.4</v>
      </c>
      <c r="C27" s="54">
        <v>28.8</v>
      </c>
      <c r="D27" s="54">
        <v>3.6</v>
      </c>
      <c r="E27" s="58" t="s">
        <v>95</v>
      </c>
      <c r="F27" s="54">
        <v>71.2</v>
      </c>
      <c r="G27" s="54">
        <v>64.6</v>
      </c>
      <c r="H27" s="54">
        <v>6.6</v>
      </c>
    </row>
    <row r="28" spans="1:8" ht="15.75">
      <c r="A28" s="58" t="s">
        <v>45</v>
      </c>
      <c r="B28" s="54">
        <v>19.8</v>
      </c>
      <c r="C28" s="54">
        <v>17.1</v>
      </c>
      <c r="D28" s="54">
        <v>2.7</v>
      </c>
      <c r="E28" s="58" t="s">
        <v>96</v>
      </c>
      <c r="F28" s="54">
        <v>24.3</v>
      </c>
      <c r="G28" s="54">
        <v>20.7</v>
      </c>
      <c r="H28" s="54">
        <v>3.6</v>
      </c>
    </row>
    <row r="29" spans="1:8" ht="15.75">
      <c r="A29" s="58" t="s">
        <v>46</v>
      </c>
      <c r="B29" s="54">
        <v>20.1</v>
      </c>
      <c r="C29" s="54">
        <v>16.1</v>
      </c>
      <c r="D29" s="54">
        <v>4</v>
      </c>
      <c r="E29" s="55" t="s">
        <v>150</v>
      </c>
      <c r="F29" s="56">
        <v>710.2</v>
      </c>
      <c r="G29" s="56">
        <v>632.7</v>
      </c>
      <c r="H29" s="56">
        <v>77.5</v>
      </c>
    </row>
    <row r="30" spans="1:8" ht="15.75">
      <c r="A30" s="58" t="s">
        <v>47</v>
      </c>
      <c r="B30" s="54">
        <v>13.4</v>
      </c>
      <c r="C30" s="54">
        <v>11.3</v>
      </c>
      <c r="D30" s="54">
        <v>2.1</v>
      </c>
      <c r="E30" s="57" t="s">
        <v>98</v>
      </c>
      <c r="F30" s="56">
        <v>79.4</v>
      </c>
      <c r="G30" s="56">
        <v>70.5</v>
      </c>
      <c r="H30" s="56">
        <v>8.9</v>
      </c>
    </row>
    <row r="31" spans="1:8" ht="15.75">
      <c r="A31" s="53" t="s">
        <v>48</v>
      </c>
      <c r="B31" s="54">
        <v>87.5</v>
      </c>
      <c r="C31" s="54">
        <v>76.9</v>
      </c>
      <c r="D31" s="54">
        <v>10.6</v>
      </c>
      <c r="E31" s="58" t="s">
        <v>28</v>
      </c>
      <c r="F31" s="54">
        <v>1</v>
      </c>
      <c r="G31" s="54">
        <v>1</v>
      </c>
      <c r="H31" s="54">
        <v>0</v>
      </c>
    </row>
    <row r="32" spans="1:8" ht="15.75">
      <c r="A32" s="53" t="s">
        <v>49</v>
      </c>
      <c r="B32" s="54">
        <v>148.4</v>
      </c>
      <c r="C32" s="54">
        <v>76</v>
      </c>
      <c r="D32" s="54">
        <v>72.4</v>
      </c>
      <c r="E32" s="58" t="s">
        <v>99</v>
      </c>
      <c r="F32" s="54">
        <v>23.7</v>
      </c>
      <c r="G32" s="54">
        <v>19.5</v>
      </c>
      <c r="H32" s="54">
        <v>4.2</v>
      </c>
    </row>
    <row r="33" spans="1:8" ht="15.75">
      <c r="A33" s="53" t="s">
        <v>50</v>
      </c>
      <c r="B33" s="54">
        <v>136.6</v>
      </c>
      <c r="C33" s="54">
        <v>122</v>
      </c>
      <c r="D33" s="54">
        <v>14.6</v>
      </c>
      <c r="E33" s="58" t="s">
        <v>100</v>
      </c>
      <c r="F33" s="54">
        <v>33.7</v>
      </c>
      <c r="G33" s="54">
        <v>31.3</v>
      </c>
      <c r="H33" s="54">
        <v>2.4</v>
      </c>
    </row>
    <row r="34" spans="1:8" ht="15.75">
      <c r="A34" s="53" t="s">
        <v>51</v>
      </c>
      <c r="B34" s="54">
        <v>156.4</v>
      </c>
      <c r="C34" s="54">
        <v>144.1</v>
      </c>
      <c r="D34" s="54">
        <v>12.3</v>
      </c>
      <c r="E34" s="58" t="s">
        <v>101</v>
      </c>
      <c r="F34" s="54">
        <v>21</v>
      </c>
      <c r="G34" s="54">
        <v>18.7</v>
      </c>
      <c r="H34" s="54">
        <v>2.3</v>
      </c>
    </row>
    <row r="35" spans="1:8" ht="15.75">
      <c r="A35" s="53" t="s">
        <v>52</v>
      </c>
      <c r="B35" s="54">
        <v>234.1</v>
      </c>
      <c r="C35" s="54">
        <v>181.9</v>
      </c>
      <c r="D35" s="54">
        <v>52.2</v>
      </c>
      <c r="E35" s="53" t="s">
        <v>102</v>
      </c>
      <c r="F35" s="54">
        <v>131.4</v>
      </c>
      <c r="G35" s="54">
        <v>114.3</v>
      </c>
      <c r="H35" s="54">
        <v>17.1</v>
      </c>
    </row>
    <row r="36" spans="1:8" ht="15.75">
      <c r="A36" s="53" t="s">
        <v>53</v>
      </c>
      <c r="B36" s="54">
        <v>61.8</v>
      </c>
      <c r="C36" s="54">
        <v>61.3</v>
      </c>
      <c r="D36" s="54">
        <v>0.5</v>
      </c>
      <c r="E36" s="53" t="s">
        <v>103</v>
      </c>
      <c r="F36" s="54">
        <v>152.1</v>
      </c>
      <c r="G36" s="54">
        <v>136</v>
      </c>
      <c r="H36" s="54">
        <v>16.1</v>
      </c>
    </row>
    <row r="37" spans="1:8" ht="15.75">
      <c r="A37" s="53" t="s">
        <v>54</v>
      </c>
      <c r="B37" s="54">
        <v>74.4</v>
      </c>
      <c r="C37" s="54">
        <v>66.4</v>
      </c>
      <c r="D37" s="54">
        <v>8</v>
      </c>
      <c r="E37" s="53" t="s">
        <v>104</v>
      </c>
      <c r="F37" s="54">
        <v>57.9</v>
      </c>
      <c r="G37" s="54">
        <v>51.8</v>
      </c>
      <c r="H37" s="54">
        <v>6.1</v>
      </c>
    </row>
    <row r="38" spans="1:8" ht="15.75">
      <c r="A38" s="53" t="s">
        <v>55</v>
      </c>
      <c r="B38" s="54">
        <v>79.9</v>
      </c>
      <c r="C38" s="54">
        <v>71.1</v>
      </c>
      <c r="D38" s="54">
        <v>8.8</v>
      </c>
      <c r="E38" s="53" t="s">
        <v>105</v>
      </c>
      <c r="F38" s="54">
        <v>79</v>
      </c>
      <c r="G38" s="54">
        <v>65.3</v>
      </c>
      <c r="H38" s="54">
        <v>13.7</v>
      </c>
    </row>
    <row r="39" spans="1:8" ht="15.75">
      <c r="A39" s="55" t="s">
        <v>151</v>
      </c>
      <c r="B39" s="56">
        <v>361.3</v>
      </c>
      <c r="C39" s="56">
        <v>311</v>
      </c>
      <c r="D39" s="56">
        <v>50.3</v>
      </c>
      <c r="E39" s="53" t="s">
        <v>106</v>
      </c>
      <c r="F39" s="54">
        <v>100.2</v>
      </c>
      <c r="G39" s="54">
        <v>93</v>
      </c>
      <c r="H39" s="54">
        <v>7.2</v>
      </c>
    </row>
    <row r="40" spans="1:8" ht="15.75">
      <c r="A40" s="57" t="s">
        <v>57</v>
      </c>
      <c r="B40" s="56">
        <v>50.8</v>
      </c>
      <c r="C40" s="56">
        <v>40.8</v>
      </c>
      <c r="D40" s="56">
        <v>10</v>
      </c>
      <c r="E40" s="53" t="s">
        <v>107</v>
      </c>
      <c r="F40" s="54">
        <v>110.2</v>
      </c>
      <c r="G40" s="54">
        <v>101.8</v>
      </c>
      <c r="H40" s="54">
        <v>8.4</v>
      </c>
    </row>
    <row r="41" spans="1:8" ht="15.75">
      <c r="A41" s="59" t="s">
        <v>28</v>
      </c>
      <c r="B41" s="54">
        <v>8.6</v>
      </c>
      <c r="C41" s="54">
        <v>6</v>
      </c>
      <c r="D41" s="54">
        <v>2.6</v>
      </c>
      <c r="E41" s="55" t="s">
        <v>152</v>
      </c>
      <c r="F41" s="56">
        <v>869.4</v>
      </c>
      <c r="G41" s="56">
        <v>774.9</v>
      </c>
      <c r="H41" s="56">
        <v>94.5</v>
      </c>
    </row>
    <row r="42" spans="1:8" ht="15.75">
      <c r="A42" s="58" t="s">
        <v>58</v>
      </c>
      <c r="B42" s="54">
        <v>22.9</v>
      </c>
      <c r="C42" s="54">
        <v>18.7</v>
      </c>
      <c r="D42" s="54">
        <v>4.2</v>
      </c>
      <c r="E42" s="57" t="s">
        <v>109</v>
      </c>
      <c r="F42" s="56">
        <v>233.8</v>
      </c>
      <c r="G42" s="56">
        <v>214.8</v>
      </c>
      <c r="H42" s="56">
        <v>19</v>
      </c>
    </row>
    <row r="43" spans="1:8" ht="15.75">
      <c r="A43" s="58" t="s">
        <v>59</v>
      </c>
      <c r="B43" s="54">
        <v>19.3</v>
      </c>
      <c r="C43" s="54">
        <v>16.1</v>
      </c>
      <c r="D43" s="54">
        <v>3.2</v>
      </c>
      <c r="E43" s="58" t="s">
        <v>28</v>
      </c>
      <c r="F43" s="54">
        <v>14.1</v>
      </c>
      <c r="G43" s="54">
        <v>14.1</v>
      </c>
      <c r="H43" s="54">
        <v>0</v>
      </c>
    </row>
    <row r="44" spans="1:8" ht="15.75">
      <c r="A44" s="53" t="s">
        <v>60</v>
      </c>
      <c r="B44" s="54">
        <v>93.2</v>
      </c>
      <c r="C44" s="54">
        <v>80.8</v>
      </c>
      <c r="D44" s="54">
        <v>12.4</v>
      </c>
      <c r="E44" s="58" t="s">
        <v>110</v>
      </c>
      <c r="F44" s="54">
        <v>106.1</v>
      </c>
      <c r="G44" s="54">
        <v>96.3</v>
      </c>
      <c r="H44" s="54">
        <v>9.8</v>
      </c>
    </row>
    <row r="45" spans="1:8" ht="15.75">
      <c r="A45" s="53" t="s">
        <v>61</v>
      </c>
      <c r="B45" s="54">
        <v>62.2</v>
      </c>
      <c r="C45" s="54">
        <v>55</v>
      </c>
      <c r="D45" s="54">
        <v>7.2</v>
      </c>
      <c r="E45" s="58" t="s">
        <v>111</v>
      </c>
      <c r="F45" s="54">
        <v>113.6</v>
      </c>
      <c r="G45" s="54">
        <v>104.4</v>
      </c>
      <c r="H45" s="54">
        <v>9.2</v>
      </c>
    </row>
    <row r="46" spans="1:8" ht="15.75">
      <c r="A46" s="53" t="s">
        <v>62</v>
      </c>
      <c r="B46" s="54">
        <v>74.5</v>
      </c>
      <c r="C46" s="54">
        <v>61.9</v>
      </c>
      <c r="D46" s="54">
        <v>12.6</v>
      </c>
      <c r="E46" s="53" t="s">
        <v>112</v>
      </c>
      <c r="F46" s="54">
        <v>199.7</v>
      </c>
      <c r="G46" s="54">
        <v>180.9</v>
      </c>
      <c r="H46" s="54">
        <v>18.8</v>
      </c>
    </row>
    <row r="47" spans="1:8" ht="15.75">
      <c r="A47" s="53" t="s">
        <v>63</v>
      </c>
      <c r="B47" s="54">
        <v>45.2</v>
      </c>
      <c r="C47" s="54">
        <v>42.5</v>
      </c>
      <c r="D47" s="54">
        <v>2.7</v>
      </c>
      <c r="E47" s="53" t="s">
        <v>113</v>
      </c>
      <c r="F47" s="54">
        <v>128.4</v>
      </c>
      <c r="G47" s="54">
        <v>115.1</v>
      </c>
      <c r="H47" s="54">
        <v>13.3</v>
      </c>
    </row>
    <row r="48" spans="1:8" ht="15.75">
      <c r="A48" s="53" t="s">
        <v>64</v>
      </c>
      <c r="B48" s="54">
        <v>35.4</v>
      </c>
      <c r="C48" s="54">
        <v>30</v>
      </c>
      <c r="D48" s="54">
        <v>5.4</v>
      </c>
      <c r="E48" s="53" t="s">
        <v>114</v>
      </c>
      <c r="F48" s="54">
        <v>125</v>
      </c>
      <c r="G48" s="54">
        <v>107.7</v>
      </c>
      <c r="H48" s="54">
        <v>17.3</v>
      </c>
    </row>
    <row r="49" spans="1:8" ht="15.75">
      <c r="A49" s="55" t="s">
        <v>153</v>
      </c>
      <c r="B49" s="56">
        <v>275.6</v>
      </c>
      <c r="C49" s="56">
        <v>252.9</v>
      </c>
      <c r="D49" s="56">
        <v>22.7</v>
      </c>
      <c r="E49" s="53" t="s">
        <v>115</v>
      </c>
      <c r="F49" s="54">
        <v>182.5</v>
      </c>
      <c r="G49" s="54">
        <v>156.4</v>
      </c>
      <c r="H49" s="54">
        <v>26.1</v>
      </c>
    </row>
    <row r="50" spans="1:8" ht="15.75">
      <c r="A50" s="57" t="s">
        <v>66</v>
      </c>
      <c r="B50" s="56">
        <v>50.4</v>
      </c>
      <c r="C50" s="56">
        <v>43.8</v>
      </c>
      <c r="D50" s="56">
        <v>6.6</v>
      </c>
      <c r="E50" s="55" t="s">
        <v>154</v>
      </c>
      <c r="F50" s="56">
        <v>1045.7</v>
      </c>
      <c r="G50" s="56">
        <v>805.9</v>
      </c>
      <c r="H50" s="56">
        <v>239.8</v>
      </c>
    </row>
    <row r="51" spans="1:8" ht="15.75">
      <c r="A51" s="58" t="s">
        <v>28</v>
      </c>
      <c r="B51" s="54">
        <v>2.2</v>
      </c>
      <c r="C51" s="54">
        <v>1.8</v>
      </c>
      <c r="D51" s="54">
        <v>0.4</v>
      </c>
      <c r="E51" s="57" t="s">
        <v>117</v>
      </c>
      <c r="F51" s="56">
        <v>121.1</v>
      </c>
      <c r="G51" s="56">
        <v>115.2</v>
      </c>
      <c r="H51" s="56">
        <v>5.9</v>
      </c>
    </row>
    <row r="52" spans="1:8" ht="15.75">
      <c r="A52" s="58" t="s">
        <v>67</v>
      </c>
      <c r="B52" s="54">
        <v>26.1</v>
      </c>
      <c r="C52" s="54">
        <v>22.2</v>
      </c>
      <c r="D52" s="54">
        <v>3.9</v>
      </c>
      <c r="E52" s="58" t="s">
        <v>28</v>
      </c>
      <c r="F52" s="54">
        <v>13.5</v>
      </c>
      <c r="G52" s="54">
        <v>12.6</v>
      </c>
      <c r="H52" s="54">
        <v>0.9</v>
      </c>
    </row>
    <row r="53" spans="1:8" ht="15.75">
      <c r="A53" s="58" t="s">
        <v>68</v>
      </c>
      <c r="B53" s="54">
        <v>22.1</v>
      </c>
      <c r="C53" s="54">
        <v>19.8</v>
      </c>
      <c r="D53" s="54">
        <v>2.3</v>
      </c>
      <c r="E53" s="58" t="s">
        <v>118</v>
      </c>
      <c r="F53" s="54">
        <v>107.6</v>
      </c>
      <c r="G53" s="54">
        <v>102.6</v>
      </c>
      <c r="H53" s="54">
        <v>5</v>
      </c>
    </row>
    <row r="54" spans="1:8" ht="15.75">
      <c r="A54" s="53" t="s">
        <v>69</v>
      </c>
      <c r="B54" s="54">
        <v>45.8</v>
      </c>
      <c r="C54" s="54">
        <v>41.5</v>
      </c>
      <c r="D54" s="54">
        <v>4.3</v>
      </c>
      <c r="E54" s="53" t="s">
        <v>119</v>
      </c>
      <c r="F54" s="54">
        <v>92.8</v>
      </c>
      <c r="G54" s="54">
        <v>87.7</v>
      </c>
      <c r="H54" s="54">
        <v>5.1</v>
      </c>
    </row>
    <row r="55" spans="1:8" ht="15.75">
      <c r="A55" s="53" t="s">
        <v>70</v>
      </c>
      <c r="B55" s="54">
        <v>99.3</v>
      </c>
      <c r="C55" s="54">
        <v>92.4</v>
      </c>
      <c r="D55" s="54">
        <v>6.9</v>
      </c>
      <c r="E55" s="53" t="s">
        <v>120</v>
      </c>
      <c r="F55" s="54">
        <v>207.2</v>
      </c>
      <c r="G55" s="54">
        <v>112.3</v>
      </c>
      <c r="H55" s="54">
        <v>94.9</v>
      </c>
    </row>
    <row r="56" spans="1:8" ht="15.75">
      <c r="A56" s="53" t="s">
        <v>71</v>
      </c>
      <c r="B56" s="54">
        <v>80.1</v>
      </c>
      <c r="C56" s="54">
        <v>75.2</v>
      </c>
      <c r="D56" s="54">
        <v>4.9</v>
      </c>
      <c r="E56" s="53" t="s">
        <v>121</v>
      </c>
      <c r="F56" s="54">
        <v>42.7</v>
      </c>
      <c r="G56" s="54">
        <v>39.4</v>
      </c>
      <c r="H56" s="54">
        <v>3.3</v>
      </c>
    </row>
    <row r="57" spans="1:8" ht="15.75">
      <c r="A57" s="55" t="s">
        <v>155</v>
      </c>
      <c r="B57" s="56">
        <v>340.6</v>
      </c>
      <c r="C57" s="56">
        <v>299.7</v>
      </c>
      <c r="D57" s="56">
        <v>40.9</v>
      </c>
      <c r="E57" s="53" t="s">
        <v>122</v>
      </c>
      <c r="F57" s="54">
        <v>104.5</v>
      </c>
      <c r="G57" s="54">
        <v>100.2</v>
      </c>
      <c r="H57" s="54">
        <v>4.3</v>
      </c>
    </row>
    <row r="58" spans="1:8" ht="15.75">
      <c r="A58" s="57" t="s">
        <v>73</v>
      </c>
      <c r="B58" s="56">
        <v>101.2</v>
      </c>
      <c r="C58" s="56">
        <v>86.2</v>
      </c>
      <c r="D58" s="56">
        <v>15</v>
      </c>
      <c r="E58" s="53" t="s">
        <v>123</v>
      </c>
      <c r="F58" s="54">
        <v>122.8</v>
      </c>
      <c r="G58" s="54">
        <v>116.8</v>
      </c>
      <c r="H58" s="54">
        <v>6</v>
      </c>
    </row>
    <row r="59" spans="1:8" ht="15.75">
      <c r="A59" s="58" t="s">
        <v>74</v>
      </c>
      <c r="B59" s="54">
        <v>34.7</v>
      </c>
      <c r="C59" s="54">
        <v>30.2</v>
      </c>
      <c r="D59" s="54">
        <v>4.5</v>
      </c>
      <c r="E59" s="53" t="s">
        <v>124</v>
      </c>
      <c r="F59" s="54">
        <v>64.1</v>
      </c>
      <c r="G59" s="54">
        <v>60.4</v>
      </c>
      <c r="H59" s="54">
        <v>3.7</v>
      </c>
    </row>
    <row r="60" spans="1:8" ht="15.75">
      <c r="A60" s="58" t="s">
        <v>75</v>
      </c>
      <c r="B60" s="54">
        <v>35.9</v>
      </c>
      <c r="C60" s="54">
        <v>30.9</v>
      </c>
      <c r="D60" s="54">
        <v>5</v>
      </c>
      <c r="E60" s="53" t="s">
        <v>125</v>
      </c>
      <c r="F60" s="54">
        <v>204.1</v>
      </c>
      <c r="G60" s="54">
        <v>92</v>
      </c>
      <c r="H60" s="54">
        <v>112.1</v>
      </c>
    </row>
    <row r="61" spans="1:8" ht="15.75">
      <c r="A61" s="58" t="s">
        <v>76</v>
      </c>
      <c r="B61" s="54">
        <v>30.6</v>
      </c>
      <c r="C61" s="54">
        <v>25.1</v>
      </c>
      <c r="D61" s="54">
        <v>5.5</v>
      </c>
      <c r="E61" s="53" t="s">
        <v>126</v>
      </c>
      <c r="F61" s="54">
        <v>86.4</v>
      </c>
      <c r="G61" s="54">
        <v>81.9</v>
      </c>
      <c r="H61" s="54">
        <v>4.5</v>
      </c>
    </row>
    <row r="62" spans="5:7" ht="14.25">
      <c r="E62" s="60"/>
      <c r="F62" s="60"/>
      <c r="G62" s="60"/>
    </row>
    <row r="63" spans="5:7" ht="14.25">
      <c r="E63" s="60"/>
      <c r="F63" s="60"/>
      <c r="G63" s="60"/>
    </row>
    <row r="64" spans="5:7" ht="14.25">
      <c r="E64" s="60"/>
      <c r="F64" s="60"/>
      <c r="G64" s="60"/>
    </row>
    <row r="65" spans="5:7" ht="14.25">
      <c r="E65" s="60"/>
      <c r="F65" s="60"/>
      <c r="G65" s="60"/>
    </row>
    <row r="66" spans="5:7" ht="14.25">
      <c r="E66" s="60"/>
      <c r="F66" s="60"/>
      <c r="G66" s="60"/>
    </row>
    <row r="67" spans="5:7" ht="14.25">
      <c r="E67" s="60"/>
      <c r="F67" s="60"/>
      <c r="G67" s="60"/>
    </row>
    <row r="68" spans="5:7" ht="14.25">
      <c r="E68" s="60"/>
      <c r="F68" s="60"/>
      <c r="G68" s="60"/>
    </row>
    <row r="69" spans="5:7" ht="14.25">
      <c r="E69" s="60"/>
      <c r="F69" s="60"/>
      <c r="G69" s="60"/>
    </row>
    <row r="70" spans="5:7" ht="14.25">
      <c r="E70" s="60"/>
      <c r="F70" s="60"/>
      <c r="G70" s="60"/>
    </row>
    <row r="71" spans="5:7" ht="14.25">
      <c r="E71" s="60"/>
      <c r="F71" s="60"/>
      <c r="G71" s="60"/>
    </row>
  </sheetData>
  <sheetProtection/>
  <mergeCells count="8">
    <mergeCell ref="A3:H3"/>
    <mergeCell ref="G4:H4"/>
    <mergeCell ref="C5:D5"/>
    <mergeCell ref="G5:H5"/>
    <mergeCell ref="A5:A6"/>
    <mergeCell ref="B5:B6"/>
    <mergeCell ref="E5:E6"/>
    <mergeCell ref="F5:F6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2"/>
  <sheetViews>
    <sheetView zoomScaleSheetLayoutView="100" workbookViewId="0" topLeftCell="A1">
      <selection activeCell="O21" sqref="O21"/>
    </sheetView>
  </sheetViews>
  <sheetFormatPr defaultColWidth="9.00390625" defaultRowHeight="14.25"/>
  <cols>
    <col min="1" max="1" width="9.00390625" style="1" customWidth="1"/>
    <col min="2" max="2" width="8.75390625" style="1" customWidth="1"/>
    <col min="3" max="3" width="10.625" style="1" customWidth="1"/>
    <col min="4" max="4" width="8.75390625" style="1" customWidth="1"/>
    <col min="5" max="5" width="8.375" style="1" customWidth="1"/>
    <col min="6" max="6" width="10.375" style="6" customWidth="1"/>
    <col min="7" max="7" width="10.375" style="7" customWidth="1"/>
    <col min="8" max="8" width="10.375" style="1" customWidth="1"/>
    <col min="9" max="10" width="12.75390625" style="8" customWidth="1"/>
    <col min="11" max="224" width="9.00390625" style="1" customWidth="1"/>
    <col min="225" max="225" width="13.375" style="1" customWidth="1"/>
    <col min="226" max="226" width="5.875" style="1" customWidth="1"/>
    <col min="227" max="227" width="9.75390625" style="1" customWidth="1"/>
    <col min="228" max="228" width="8.375" style="1" customWidth="1"/>
    <col min="229" max="229" width="7.25390625" style="1" customWidth="1"/>
    <col min="230" max="230" width="12.625" style="1" customWidth="1"/>
    <col min="231" max="239" width="9.00390625" style="1" customWidth="1"/>
  </cols>
  <sheetData>
    <row r="1" spans="1:10" s="1" customFormat="1" ht="31.5" customHeight="1">
      <c r="A1" s="9" t="s">
        <v>156</v>
      </c>
      <c r="B1" s="9"/>
      <c r="C1" s="9"/>
      <c r="D1" s="9"/>
      <c r="E1" s="9"/>
      <c r="F1" s="9"/>
      <c r="G1" s="9"/>
      <c r="H1" s="9"/>
      <c r="I1" s="9"/>
      <c r="J1" s="9"/>
    </row>
    <row r="2" spans="6:10" s="1" customFormat="1" ht="18.75" customHeight="1">
      <c r="F2" s="6"/>
      <c r="G2" s="7"/>
      <c r="I2" s="8"/>
      <c r="J2" s="8"/>
    </row>
    <row r="3" spans="1:10" s="2" customFormat="1" ht="24" customHeight="1">
      <c r="A3" s="10" t="s">
        <v>2</v>
      </c>
      <c r="B3" s="10" t="s">
        <v>157</v>
      </c>
      <c r="C3" s="10" t="s">
        <v>158</v>
      </c>
      <c r="D3" s="11" t="s">
        <v>159</v>
      </c>
      <c r="E3" s="12" t="s">
        <v>160</v>
      </c>
      <c r="F3" s="13"/>
      <c r="G3" s="13"/>
      <c r="H3" s="14"/>
      <c r="I3" s="12" t="s">
        <v>161</v>
      </c>
      <c r="J3" s="14"/>
    </row>
    <row r="4" spans="1:10" s="2" customFormat="1" ht="37.5" customHeight="1">
      <c r="A4" s="10"/>
      <c r="B4" s="10"/>
      <c r="C4" s="10"/>
      <c r="D4" s="15"/>
      <c r="E4" s="10" t="s">
        <v>162</v>
      </c>
      <c r="F4" s="16" t="s">
        <v>163</v>
      </c>
      <c r="G4" s="17" t="s">
        <v>164</v>
      </c>
      <c r="H4" s="10" t="s">
        <v>165</v>
      </c>
      <c r="I4" s="10" t="s">
        <v>166</v>
      </c>
      <c r="J4" s="10" t="s">
        <v>167</v>
      </c>
    </row>
    <row r="5" spans="1:10" s="3" customFormat="1" ht="21">
      <c r="A5" s="3" t="s">
        <v>168</v>
      </c>
      <c r="B5" s="18">
        <v>1</v>
      </c>
      <c r="C5" s="18" t="s">
        <v>169</v>
      </c>
      <c r="D5" s="18">
        <v>3</v>
      </c>
      <c r="E5" s="18" t="s">
        <v>170</v>
      </c>
      <c r="F5" s="19">
        <v>5</v>
      </c>
      <c r="G5" s="18">
        <v>6</v>
      </c>
      <c r="H5" s="18">
        <v>7</v>
      </c>
      <c r="I5" s="18">
        <v>8</v>
      </c>
      <c r="J5" s="18" t="s">
        <v>171</v>
      </c>
    </row>
    <row r="6" spans="1:10" s="4" customFormat="1" ht="18.75" customHeight="1">
      <c r="A6" s="20" t="s">
        <v>23</v>
      </c>
      <c r="B6" s="21"/>
      <c r="C6" s="22">
        <f aca="true" t="shared" si="0" ref="C6:J6">C7+C23+C47+C37+C55+C64+C95+C76+C83+C104</f>
        <v>470625</v>
      </c>
      <c r="D6" s="22">
        <f t="shared" si="0"/>
        <v>390975</v>
      </c>
      <c r="E6" s="22">
        <f t="shared" si="0"/>
        <v>390975</v>
      </c>
      <c r="F6" s="22">
        <f t="shared" si="0"/>
        <v>64701</v>
      </c>
      <c r="G6" s="22">
        <f t="shared" si="0"/>
        <v>176317</v>
      </c>
      <c r="H6" s="22">
        <f t="shared" si="0"/>
        <v>149957</v>
      </c>
      <c r="I6" s="22">
        <f t="shared" si="0"/>
        <v>72406</v>
      </c>
      <c r="J6" s="22">
        <f t="shared" si="0"/>
        <v>79650</v>
      </c>
    </row>
    <row r="7" spans="1:10" s="4" customFormat="1" ht="18.75" customHeight="1">
      <c r="A7" s="23" t="s">
        <v>172</v>
      </c>
      <c r="B7" s="21"/>
      <c r="C7" s="22">
        <f aca="true" t="shared" si="1" ref="C7:J7">SUM(C9:C22)</f>
        <v>91151</v>
      </c>
      <c r="D7" s="22">
        <f t="shared" si="1"/>
        <v>76454</v>
      </c>
      <c r="E7" s="22">
        <f t="shared" si="1"/>
        <v>76454</v>
      </c>
      <c r="F7" s="22">
        <f t="shared" si="1"/>
        <v>11233</v>
      </c>
      <c r="G7" s="22">
        <f t="shared" si="1"/>
        <v>35051</v>
      </c>
      <c r="H7" s="22">
        <f t="shared" si="1"/>
        <v>30170</v>
      </c>
      <c r="I7" s="22">
        <f t="shared" si="1"/>
        <v>13361</v>
      </c>
      <c r="J7" s="22">
        <f t="shared" si="1"/>
        <v>14697</v>
      </c>
    </row>
    <row r="8" spans="1:10" s="5" customFormat="1" ht="18.75" customHeight="1">
      <c r="A8" s="24" t="s">
        <v>27</v>
      </c>
      <c r="B8" s="25"/>
      <c r="C8" s="25">
        <f aca="true" t="shared" si="2" ref="C8:J8">SUM(C9:C18)</f>
        <v>61293</v>
      </c>
      <c r="D8" s="25">
        <f t="shared" si="2"/>
        <v>51567</v>
      </c>
      <c r="E8" s="25">
        <f t="shared" si="2"/>
        <v>51567</v>
      </c>
      <c r="F8" s="25">
        <f t="shared" si="2"/>
        <v>6024</v>
      </c>
      <c r="G8" s="25">
        <f t="shared" si="2"/>
        <v>23608</v>
      </c>
      <c r="H8" s="25">
        <f t="shared" si="2"/>
        <v>21935</v>
      </c>
      <c r="I8" s="25">
        <f t="shared" si="2"/>
        <v>8843</v>
      </c>
      <c r="J8" s="25">
        <f t="shared" si="2"/>
        <v>9726</v>
      </c>
    </row>
    <row r="9" spans="1:10" s="5" customFormat="1" ht="18.75" customHeight="1">
      <c r="A9" s="26" t="s">
        <v>28</v>
      </c>
      <c r="B9" s="27">
        <v>0.16</v>
      </c>
      <c r="C9" s="25">
        <f>E9+J9</f>
        <v>1876</v>
      </c>
      <c r="D9" s="25">
        <v>1876</v>
      </c>
      <c r="E9" s="28">
        <f aca="true" t="shared" si="3" ref="E9:E22">F9+G9+H9</f>
        <v>1876</v>
      </c>
      <c r="F9" s="25">
        <v>267</v>
      </c>
      <c r="G9" s="29">
        <v>787</v>
      </c>
      <c r="H9" s="30">
        <v>822</v>
      </c>
      <c r="I9" s="25">
        <v>0</v>
      </c>
      <c r="J9" s="25">
        <f>ROUND(I9*1.1,0)</f>
        <v>0</v>
      </c>
    </row>
    <row r="10" spans="1:10" s="5" customFormat="1" ht="18.75" customHeight="1">
      <c r="A10" s="26" t="s">
        <v>29</v>
      </c>
      <c r="B10" s="27">
        <v>0.16</v>
      </c>
      <c r="C10" s="25">
        <f>E10+J10</f>
        <v>4920</v>
      </c>
      <c r="D10" s="25">
        <v>3860</v>
      </c>
      <c r="E10" s="28">
        <f t="shared" si="3"/>
        <v>3860</v>
      </c>
      <c r="F10" s="25">
        <v>365</v>
      </c>
      <c r="G10" s="29">
        <v>1809</v>
      </c>
      <c r="H10" s="30">
        <v>1686</v>
      </c>
      <c r="I10" s="25">
        <v>964</v>
      </c>
      <c r="J10" s="25">
        <f aca="true" t="shared" si="4" ref="J10:J41">ROUND(I10*1.1,0)</f>
        <v>1060</v>
      </c>
    </row>
    <row r="11" spans="1:10" s="5" customFormat="1" ht="18.75" customHeight="1">
      <c r="A11" s="26" t="s">
        <v>30</v>
      </c>
      <c r="B11" s="27">
        <v>0.16</v>
      </c>
      <c r="C11" s="25">
        <f aca="true" t="shared" si="5" ref="C11:C42">E11+J11</f>
        <v>4632</v>
      </c>
      <c r="D11" s="25">
        <v>3915</v>
      </c>
      <c r="E11" s="28">
        <f t="shared" si="3"/>
        <v>3915</v>
      </c>
      <c r="F11" s="25">
        <v>583</v>
      </c>
      <c r="G11" s="29">
        <v>1915</v>
      </c>
      <c r="H11" s="30">
        <v>1417</v>
      </c>
      <c r="I11" s="25">
        <v>652</v>
      </c>
      <c r="J11" s="25">
        <f t="shared" si="4"/>
        <v>717</v>
      </c>
    </row>
    <row r="12" spans="1:10" s="5" customFormat="1" ht="18.75" customHeight="1">
      <c r="A12" s="26" t="s">
        <v>31</v>
      </c>
      <c r="B12" s="27">
        <v>0.16</v>
      </c>
      <c r="C12" s="25">
        <f t="shared" si="5"/>
        <v>4225</v>
      </c>
      <c r="D12" s="25">
        <v>3651</v>
      </c>
      <c r="E12" s="28">
        <f t="shared" si="3"/>
        <v>3651</v>
      </c>
      <c r="F12" s="25">
        <v>425</v>
      </c>
      <c r="G12" s="29">
        <v>1815</v>
      </c>
      <c r="H12" s="30">
        <v>1411</v>
      </c>
      <c r="I12" s="25">
        <v>522</v>
      </c>
      <c r="J12" s="25">
        <f t="shared" si="4"/>
        <v>574</v>
      </c>
    </row>
    <row r="13" spans="1:10" s="5" customFormat="1" ht="18.75" customHeight="1">
      <c r="A13" s="26" t="s">
        <v>32</v>
      </c>
      <c r="B13" s="27">
        <v>0.16</v>
      </c>
      <c r="C13" s="25">
        <f t="shared" si="5"/>
        <v>5338</v>
      </c>
      <c r="D13" s="25">
        <v>4438</v>
      </c>
      <c r="E13" s="28">
        <f t="shared" si="3"/>
        <v>4438</v>
      </c>
      <c r="F13" s="25">
        <v>295</v>
      </c>
      <c r="G13" s="29">
        <v>1923</v>
      </c>
      <c r="H13" s="30">
        <v>2220</v>
      </c>
      <c r="I13" s="25">
        <v>818</v>
      </c>
      <c r="J13" s="25">
        <f t="shared" si="4"/>
        <v>900</v>
      </c>
    </row>
    <row r="14" spans="1:10" s="5" customFormat="1" ht="18.75" customHeight="1">
      <c r="A14" s="26" t="s">
        <v>33</v>
      </c>
      <c r="B14" s="27">
        <v>0.16</v>
      </c>
      <c r="C14" s="25">
        <f t="shared" si="5"/>
        <v>4835</v>
      </c>
      <c r="D14" s="31">
        <v>4105</v>
      </c>
      <c r="E14" s="28">
        <f t="shared" si="3"/>
        <v>4105</v>
      </c>
      <c r="F14" s="25">
        <v>460</v>
      </c>
      <c r="G14" s="29">
        <v>1961</v>
      </c>
      <c r="H14" s="30">
        <v>1684</v>
      </c>
      <c r="I14" s="25">
        <v>664</v>
      </c>
      <c r="J14" s="25">
        <f t="shared" si="4"/>
        <v>730</v>
      </c>
    </row>
    <row r="15" spans="1:10" s="5" customFormat="1" ht="18.75" customHeight="1">
      <c r="A15" s="26" t="s">
        <v>34</v>
      </c>
      <c r="B15" s="27">
        <v>0.16</v>
      </c>
      <c r="C15" s="25">
        <f t="shared" si="5"/>
        <v>1538</v>
      </c>
      <c r="D15" s="25">
        <v>1315</v>
      </c>
      <c r="E15" s="28">
        <f t="shared" si="3"/>
        <v>1315</v>
      </c>
      <c r="F15" s="25">
        <v>93</v>
      </c>
      <c r="G15" s="29">
        <v>582</v>
      </c>
      <c r="H15" s="30">
        <v>640</v>
      </c>
      <c r="I15" s="25">
        <v>203</v>
      </c>
      <c r="J15" s="25">
        <f t="shared" si="4"/>
        <v>223</v>
      </c>
    </row>
    <row r="16" spans="1:10" s="5" customFormat="1" ht="18.75" customHeight="1">
      <c r="A16" s="26" t="s">
        <v>35</v>
      </c>
      <c r="B16" s="27">
        <v>0.16</v>
      </c>
      <c r="C16" s="25">
        <f t="shared" si="5"/>
        <v>14380</v>
      </c>
      <c r="D16" s="25">
        <v>12080</v>
      </c>
      <c r="E16" s="28">
        <f t="shared" si="3"/>
        <v>12080</v>
      </c>
      <c r="F16" s="25">
        <v>1619</v>
      </c>
      <c r="G16" s="29">
        <v>5499</v>
      </c>
      <c r="H16" s="30">
        <v>4962</v>
      </c>
      <c r="I16" s="25">
        <v>2091</v>
      </c>
      <c r="J16" s="25">
        <f t="shared" si="4"/>
        <v>2300</v>
      </c>
    </row>
    <row r="17" spans="1:10" s="5" customFormat="1" ht="18.75" customHeight="1">
      <c r="A17" s="26" t="s">
        <v>36</v>
      </c>
      <c r="B17" s="27">
        <v>0.16</v>
      </c>
      <c r="C17" s="25">
        <f t="shared" si="5"/>
        <v>10669</v>
      </c>
      <c r="D17" s="25">
        <v>8808</v>
      </c>
      <c r="E17" s="28">
        <f t="shared" si="3"/>
        <v>8808</v>
      </c>
      <c r="F17" s="25">
        <v>1072</v>
      </c>
      <c r="G17" s="29">
        <v>3851</v>
      </c>
      <c r="H17" s="30">
        <v>3885</v>
      </c>
      <c r="I17" s="25">
        <v>1692</v>
      </c>
      <c r="J17" s="25">
        <f t="shared" si="4"/>
        <v>1861</v>
      </c>
    </row>
    <row r="18" spans="1:10" s="5" customFormat="1" ht="18.75" customHeight="1">
      <c r="A18" s="26" t="s">
        <v>37</v>
      </c>
      <c r="B18" s="27">
        <v>0.16</v>
      </c>
      <c r="C18" s="25">
        <f t="shared" si="5"/>
        <v>8880</v>
      </c>
      <c r="D18" s="25">
        <v>7519</v>
      </c>
      <c r="E18" s="28">
        <f t="shared" si="3"/>
        <v>7519</v>
      </c>
      <c r="F18" s="25">
        <v>845</v>
      </c>
      <c r="G18" s="29">
        <v>3466</v>
      </c>
      <c r="H18" s="30">
        <v>3208</v>
      </c>
      <c r="I18" s="25">
        <v>1237</v>
      </c>
      <c r="J18" s="25">
        <f t="shared" si="4"/>
        <v>1361</v>
      </c>
    </row>
    <row r="19" spans="1:10" s="5" customFormat="1" ht="18.75" customHeight="1">
      <c r="A19" s="32" t="s">
        <v>38</v>
      </c>
      <c r="B19" s="27">
        <v>0.48</v>
      </c>
      <c r="C19" s="25">
        <f t="shared" si="5"/>
        <v>8506</v>
      </c>
      <c r="D19" s="31">
        <v>6638</v>
      </c>
      <c r="E19" s="28">
        <f t="shared" si="3"/>
        <v>6638</v>
      </c>
      <c r="F19" s="25">
        <v>1350</v>
      </c>
      <c r="G19" s="29">
        <v>2547</v>
      </c>
      <c r="H19" s="30">
        <v>2741</v>
      </c>
      <c r="I19" s="25">
        <v>1698</v>
      </c>
      <c r="J19" s="25">
        <f t="shared" si="4"/>
        <v>1868</v>
      </c>
    </row>
    <row r="20" spans="1:10" s="5" customFormat="1" ht="18.75" customHeight="1">
      <c r="A20" s="33" t="s">
        <v>39</v>
      </c>
      <c r="B20" s="27">
        <v>0.48</v>
      </c>
      <c r="C20" s="25">
        <f t="shared" si="5"/>
        <v>5871</v>
      </c>
      <c r="D20" s="25">
        <v>5007</v>
      </c>
      <c r="E20" s="28">
        <f t="shared" si="3"/>
        <v>5007</v>
      </c>
      <c r="F20" s="25">
        <v>992</v>
      </c>
      <c r="G20" s="29">
        <v>2441</v>
      </c>
      <c r="H20" s="30">
        <v>1574</v>
      </c>
      <c r="I20" s="25">
        <v>785</v>
      </c>
      <c r="J20" s="25">
        <f t="shared" si="4"/>
        <v>864</v>
      </c>
    </row>
    <row r="21" spans="1:10" s="5" customFormat="1" ht="18.75" customHeight="1">
      <c r="A21" s="33" t="s">
        <v>40</v>
      </c>
      <c r="B21" s="27">
        <v>0.48</v>
      </c>
      <c r="C21" s="25">
        <f t="shared" si="5"/>
        <v>7896</v>
      </c>
      <c r="D21" s="25">
        <v>6689</v>
      </c>
      <c r="E21" s="28">
        <f t="shared" si="3"/>
        <v>6689</v>
      </c>
      <c r="F21" s="25">
        <v>1177</v>
      </c>
      <c r="G21" s="29">
        <v>3411</v>
      </c>
      <c r="H21" s="30">
        <v>2101</v>
      </c>
      <c r="I21" s="25">
        <v>1097</v>
      </c>
      <c r="J21" s="25">
        <f t="shared" si="4"/>
        <v>1207</v>
      </c>
    </row>
    <row r="22" spans="1:10" s="4" customFormat="1" ht="18.75" customHeight="1">
      <c r="A22" s="33" t="s">
        <v>41</v>
      </c>
      <c r="B22" s="27">
        <v>0.8</v>
      </c>
      <c r="C22" s="25">
        <f t="shared" si="5"/>
        <v>7585</v>
      </c>
      <c r="D22" s="25">
        <v>6553</v>
      </c>
      <c r="E22" s="28">
        <f t="shared" si="3"/>
        <v>6553</v>
      </c>
      <c r="F22" s="25">
        <v>1690</v>
      </c>
      <c r="G22" s="29">
        <v>3044</v>
      </c>
      <c r="H22" s="30">
        <v>1819</v>
      </c>
      <c r="I22" s="25">
        <v>938</v>
      </c>
      <c r="J22" s="25">
        <f t="shared" si="4"/>
        <v>1032</v>
      </c>
    </row>
    <row r="23" spans="1:10" s="5" customFormat="1" ht="18.75" customHeight="1">
      <c r="A23" s="23" t="s">
        <v>173</v>
      </c>
      <c r="B23" s="34"/>
      <c r="C23" s="22">
        <f aca="true" t="shared" si="6" ref="C23:J23">SUM(C25:C36)</f>
        <v>73383</v>
      </c>
      <c r="D23" s="22">
        <f t="shared" si="6"/>
        <v>60414</v>
      </c>
      <c r="E23" s="22">
        <f t="shared" si="6"/>
        <v>60414</v>
      </c>
      <c r="F23" s="22">
        <f t="shared" si="6"/>
        <v>13862</v>
      </c>
      <c r="G23" s="22">
        <f t="shared" si="6"/>
        <v>29347</v>
      </c>
      <c r="H23" s="22">
        <f t="shared" si="6"/>
        <v>17205</v>
      </c>
      <c r="I23" s="22">
        <f t="shared" si="6"/>
        <v>11788</v>
      </c>
      <c r="J23" s="22">
        <f t="shared" si="6"/>
        <v>12969</v>
      </c>
    </row>
    <row r="24" spans="1:10" s="5" customFormat="1" ht="18.75" customHeight="1">
      <c r="A24" s="24" t="s">
        <v>43</v>
      </c>
      <c r="B24" s="27"/>
      <c r="C24" s="25">
        <f aca="true" t="shared" si="7" ref="C24:J24">SUM(C25:C29)</f>
        <v>16301</v>
      </c>
      <c r="D24" s="25">
        <f t="shared" si="7"/>
        <v>13814</v>
      </c>
      <c r="E24" s="25">
        <f t="shared" si="7"/>
        <v>13814</v>
      </c>
      <c r="F24" s="25">
        <f t="shared" si="7"/>
        <v>2885</v>
      </c>
      <c r="G24" s="25">
        <f t="shared" si="7"/>
        <v>7073</v>
      </c>
      <c r="H24" s="25">
        <f t="shared" si="7"/>
        <v>3856</v>
      </c>
      <c r="I24" s="25">
        <f t="shared" si="7"/>
        <v>2260</v>
      </c>
      <c r="J24" s="25">
        <f t="shared" si="7"/>
        <v>2487</v>
      </c>
    </row>
    <row r="25" spans="1:10" s="5" customFormat="1" ht="18.75" customHeight="1">
      <c r="A25" s="26" t="s">
        <v>28</v>
      </c>
      <c r="B25" s="27">
        <v>0.16</v>
      </c>
      <c r="C25" s="25">
        <f t="shared" si="5"/>
        <v>689</v>
      </c>
      <c r="D25" s="31">
        <v>570</v>
      </c>
      <c r="E25" s="28">
        <f aca="true" t="shared" si="8" ref="E25:E36">F25+G25+H25</f>
        <v>570</v>
      </c>
      <c r="F25" s="25">
        <v>140</v>
      </c>
      <c r="G25" s="29">
        <v>289</v>
      </c>
      <c r="H25" s="30">
        <v>141</v>
      </c>
      <c r="I25" s="25">
        <v>108</v>
      </c>
      <c r="J25" s="25">
        <f t="shared" si="4"/>
        <v>119</v>
      </c>
    </row>
    <row r="26" spans="1:10" s="5" customFormat="1" ht="18.75" customHeight="1">
      <c r="A26" s="26" t="s">
        <v>44</v>
      </c>
      <c r="B26" s="27">
        <v>0.16</v>
      </c>
      <c r="C26" s="25">
        <f t="shared" si="5"/>
        <v>7414</v>
      </c>
      <c r="D26" s="25">
        <v>6286</v>
      </c>
      <c r="E26" s="28">
        <f t="shared" si="8"/>
        <v>6286</v>
      </c>
      <c r="F26" s="25">
        <v>1244</v>
      </c>
      <c r="G26" s="29">
        <v>3469</v>
      </c>
      <c r="H26" s="30">
        <v>1573</v>
      </c>
      <c r="I26" s="25">
        <v>1025</v>
      </c>
      <c r="J26" s="25">
        <f t="shared" si="4"/>
        <v>1128</v>
      </c>
    </row>
    <row r="27" spans="1:10" s="5" customFormat="1" ht="18.75" customHeight="1">
      <c r="A27" s="26" t="s">
        <v>45</v>
      </c>
      <c r="B27" s="27">
        <v>0.16</v>
      </c>
      <c r="C27" s="25">
        <f t="shared" si="5"/>
        <v>3983</v>
      </c>
      <c r="D27" s="31">
        <v>3409</v>
      </c>
      <c r="E27" s="28">
        <f t="shared" si="8"/>
        <v>3409</v>
      </c>
      <c r="F27" s="25">
        <v>731</v>
      </c>
      <c r="G27" s="29">
        <v>1654</v>
      </c>
      <c r="H27" s="30">
        <v>1024</v>
      </c>
      <c r="I27" s="25">
        <v>522</v>
      </c>
      <c r="J27" s="25">
        <f t="shared" si="4"/>
        <v>574</v>
      </c>
    </row>
    <row r="28" spans="1:10" s="5" customFormat="1" ht="18.75" customHeight="1">
      <c r="A28" s="26" t="s">
        <v>46</v>
      </c>
      <c r="B28" s="27">
        <v>0.16</v>
      </c>
      <c r="C28" s="25">
        <f t="shared" si="5"/>
        <v>2542</v>
      </c>
      <c r="D28" s="25">
        <v>2136</v>
      </c>
      <c r="E28" s="28">
        <f t="shared" si="8"/>
        <v>2136</v>
      </c>
      <c r="F28" s="25">
        <v>480</v>
      </c>
      <c r="G28" s="29">
        <v>1084</v>
      </c>
      <c r="H28" s="30">
        <v>572</v>
      </c>
      <c r="I28" s="25">
        <v>369</v>
      </c>
      <c r="J28" s="25">
        <f t="shared" si="4"/>
        <v>406</v>
      </c>
    </row>
    <row r="29" spans="1:10" s="5" customFormat="1" ht="18.75" customHeight="1">
      <c r="A29" s="26" t="s">
        <v>47</v>
      </c>
      <c r="B29" s="27">
        <v>0.16</v>
      </c>
      <c r="C29" s="25">
        <f t="shared" si="5"/>
        <v>1673</v>
      </c>
      <c r="D29" s="25">
        <v>1413</v>
      </c>
      <c r="E29" s="28">
        <f t="shared" si="8"/>
        <v>1413</v>
      </c>
      <c r="F29" s="25">
        <v>290</v>
      </c>
      <c r="G29" s="29">
        <v>577</v>
      </c>
      <c r="H29" s="30">
        <v>546</v>
      </c>
      <c r="I29" s="25">
        <v>236</v>
      </c>
      <c r="J29" s="25">
        <f t="shared" si="4"/>
        <v>260</v>
      </c>
    </row>
    <row r="30" spans="1:10" s="5" customFormat="1" ht="18.75" customHeight="1">
      <c r="A30" s="33" t="s">
        <v>48</v>
      </c>
      <c r="B30" s="27">
        <v>0.32</v>
      </c>
      <c r="C30" s="25">
        <f t="shared" si="5"/>
        <v>9655</v>
      </c>
      <c r="D30" s="25">
        <v>7602</v>
      </c>
      <c r="E30" s="28">
        <f t="shared" si="8"/>
        <v>7602</v>
      </c>
      <c r="F30" s="25">
        <v>964</v>
      </c>
      <c r="G30" s="29">
        <v>2982</v>
      </c>
      <c r="H30" s="30">
        <v>3656</v>
      </c>
      <c r="I30" s="25">
        <v>1866</v>
      </c>
      <c r="J30" s="25">
        <f t="shared" si="4"/>
        <v>2053</v>
      </c>
    </row>
    <row r="31" spans="1:10" s="5" customFormat="1" ht="18.75" customHeight="1">
      <c r="A31" s="33" t="s">
        <v>49</v>
      </c>
      <c r="B31" s="27">
        <v>0.32</v>
      </c>
      <c r="C31" s="25">
        <f t="shared" si="5"/>
        <v>11079</v>
      </c>
      <c r="D31" s="31">
        <v>9411</v>
      </c>
      <c r="E31" s="28">
        <f t="shared" si="8"/>
        <v>9411</v>
      </c>
      <c r="F31" s="25">
        <v>2828</v>
      </c>
      <c r="G31" s="29">
        <v>4475</v>
      </c>
      <c r="H31" s="30">
        <v>2108</v>
      </c>
      <c r="I31" s="25">
        <v>1516</v>
      </c>
      <c r="J31" s="25">
        <f t="shared" si="4"/>
        <v>1668</v>
      </c>
    </row>
    <row r="32" spans="1:10" s="5" customFormat="1" ht="18.75" customHeight="1">
      <c r="A32" s="33" t="s">
        <v>50</v>
      </c>
      <c r="B32" s="27">
        <v>0.72</v>
      </c>
      <c r="C32" s="25">
        <f t="shared" si="5"/>
        <v>10276</v>
      </c>
      <c r="D32" s="25">
        <v>8381</v>
      </c>
      <c r="E32" s="28">
        <f t="shared" si="8"/>
        <v>8381</v>
      </c>
      <c r="F32" s="25">
        <v>1844</v>
      </c>
      <c r="G32" s="29">
        <v>4845</v>
      </c>
      <c r="H32" s="30">
        <v>1692</v>
      </c>
      <c r="I32" s="25">
        <v>1723</v>
      </c>
      <c r="J32" s="25">
        <f t="shared" si="4"/>
        <v>1895</v>
      </c>
    </row>
    <row r="33" spans="1:10" s="5" customFormat="1" ht="18.75" customHeight="1">
      <c r="A33" s="33" t="s">
        <v>51</v>
      </c>
      <c r="B33" s="27">
        <v>0.64</v>
      </c>
      <c r="C33" s="25">
        <f t="shared" si="5"/>
        <v>6423</v>
      </c>
      <c r="D33" s="25">
        <v>5333</v>
      </c>
      <c r="E33" s="28">
        <f t="shared" si="8"/>
        <v>5333</v>
      </c>
      <c r="F33" s="25">
        <v>753</v>
      </c>
      <c r="G33" s="29">
        <v>2195</v>
      </c>
      <c r="H33" s="30">
        <v>2385</v>
      </c>
      <c r="I33" s="25">
        <v>991</v>
      </c>
      <c r="J33" s="25">
        <f t="shared" si="4"/>
        <v>1090</v>
      </c>
    </row>
    <row r="34" spans="1:10" s="5" customFormat="1" ht="18.75" customHeight="1">
      <c r="A34" s="33" t="s">
        <v>52</v>
      </c>
      <c r="B34" s="27">
        <v>0.72</v>
      </c>
      <c r="C34" s="25">
        <f t="shared" si="5"/>
        <v>12511</v>
      </c>
      <c r="D34" s="25">
        <v>10357</v>
      </c>
      <c r="E34" s="28">
        <f t="shared" si="8"/>
        <v>10357</v>
      </c>
      <c r="F34" s="25">
        <v>3482</v>
      </c>
      <c r="G34" s="29">
        <v>4269</v>
      </c>
      <c r="H34" s="30">
        <v>2606</v>
      </c>
      <c r="I34" s="25">
        <v>1958</v>
      </c>
      <c r="J34" s="25">
        <f t="shared" si="4"/>
        <v>2154</v>
      </c>
    </row>
    <row r="35" spans="1:10" s="5" customFormat="1" ht="18.75" customHeight="1">
      <c r="A35" s="33" t="s">
        <v>54</v>
      </c>
      <c r="B35" s="27">
        <v>0.8</v>
      </c>
      <c r="C35" s="25">
        <f t="shared" si="5"/>
        <v>3809</v>
      </c>
      <c r="D35" s="25">
        <v>2908</v>
      </c>
      <c r="E35" s="28">
        <f t="shared" si="8"/>
        <v>2908</v>
      </c>
      <c r="F35" s="25">
        <v>459</v>
      </c>
      <c r="G35" s="29">
        <v>1933</v>
      </c>
      <c r="H35" s="30">
        <v>516</v>
      </c>
      <c r="I35" s="25">
        <v>819</v>
      </c>
      <c r="J35" s="25">
        <f t="shared" si="4"/>
        <v>901</v>
      </c>
    </row>
    <row r="36" spans="1:10" s="5" customFormat="1" ht="18.75" customHeight="1">
      <c r="A36" s="33" t="s">
        <v>55</v>
      </c>
      <c r="B36" s="27">
        <v>0.8</v>
      </c>
      <c r="C36" s="25">
        <f t="shared" si="5"/>
        <v>3329</v>
      </c>
      <c r="D36" s="25">
        <v>2608</v>
      </c>
      <c r="E36" s="28">
        <f t="shared" si="8"/>
        <v>2608</v>
      </c>
      <c r="F36" s="25">
        <v>647</v>
      </c>
      <c r="G36" s="29">
        <v>1575</v>
      </c>
      <c r="H36" s="30">
        <v>386</v>
      </c>
      <c r="I36" s="25">
        <v>655</v>
      </c>
      <c r="J36" s="25">
        <f t="shared" si="4"/>
        <v>721</v>
      </c>
    </row>
    <row r="37" spans="1:10" s="4" customFormat="1" ht="18.75" customHeight="1">
      <c r="A37" s="23" t="s">
        <v>174</v>
      </c>
      <c r="B37" s="34"/>
      <c r="C37" s="22">
        <f aca="true" t="shared" si="9" ref="C37:J37">SUM(C39:C46)</f>
        <v>37233</v>
      </c>
      <c r="D37" s="22">
        <f t="shared" si="9"/>
        <v>31667</v>
      </c>
      <c r="E37" s="22">
        <f t="shared" si="9"/>
        <v>31667</v>
      </c>
      <c r="F37" s="22">
        <f t="shared" si="9"/>
        <v>3623</v>
      </c>
      <c r="G37" s="22">
        <f t="shared" si="9"/>
        <v>11288</v>
      </c>
      <c r="H37" s="22">
        <f t="shared" si="9"/>
        <v>16756</v>
      </c>
      <c r="I37" s="22">
        <f t="shared" si="9"/>
        <v>5061</v>
      </c>
      <c r="J37" s="22">
        <f t="shared" si="9"/>
        <v>5566</v>
      </c>
    </row>
    <row r="38" spans="1:10" s="5" customFormat="1" ht="18.75" customHeight="1">
      <c r="A38" s="24" t="s">
        <v>57</v>
      </c>
      <c r="B38" s="27"/>
      <c r="C38" s="25">
        <f aca="true" t="shared" si="10" ref="C38:J38">SUM(C39:C41)</f>
        <v>9108</v>
      </c>
      <c r="D38" s="25">
        <f t="shared" si="10"/>
        <v>7792</v>
      </c>
      <c r="E38" s="25">
        <f t="shared" si="10"/>
        <v>7792</v>
      </c>
      <c r="F38" s="25">
        <f t="shared" si="10"/>
        <v>1027</v>
      </c>
      <c r="G38" s="25">
        <f t="shared" si="10"/>
        <v>3178</v>
      </c>
      <c r="H38" s="25">
        <f t="shared" si="10"/>
        <v>3587</v>
      </c>
      <c r="I38" s="25">
        <f t="shared" si="10"/>
        <v>1197</v>
      </c>
      <c r="J38" s="25">
        <f t="shared" si="10"/>
        <v>1316</v>
      </c>
    </row>
    <row r="39" spans="1:10" s="5" customFormat="1" ht="18.75" customHeight="1">
      <c r="A39" s="35" t="s">
        <v>28</v>
      </c>
      <c r="B39" s="27">
        <v>0.16</v>
      </c>
      <c r="C39" s="25">
        <f t="shared" si="5"/>
        <v>1150</v>
      </c>
      <c r="D39" s="25">
        <v>1026</v>
      </c>
      <c r="E39" s="28">
        <f aca="true" t="shared" si="11" ref="E39:E46">F39+G39+H39</f>
        <v>1026</v>
      </c>
      <c r="F39" s="25">
        <v>154</v>
      </c>
      <c r="G39" s="29">
        <v>442</v>
      </c>
      <c r="H39" s="30">
        <v>430</v>
      </c>
      <c r="I39" s="25">
        <v>113</v>
      </c>
      <c r="J39" s="25">
        <f t="shared" si="4"/>
        <v>124</v>
      </c>
    </row>
    <row r="40" spans="1:10" s="5" customFormat="1" ht="18.75" customHeight="1">
      <c r="A40" s="26" t="s">
        <v>58</v>
      </c>
      <c r="B40" s="27">
        <v>0.16</v>
      </c>
      <c r="C40" s="25">
        <f t="shared" si="5"/>
        <v>3982</v>
      </c>
      <c r="D40" s="25">
        <v>3542</v>
      </c>
      <c r="E40" s="28">
        <f t="shared" si="11"/>
        <v>3542</v>
      </c>
      <c r="F40" s="25">
        <v>548</v>
      </c>
      <c r="G40" s="29">
        <v>1377</v>
      </c>
      <c r="H40" s="30">
        <v>1617</v>
      </c>
      <c r="I40" s="25">
        <v>400</v>
      </c>
      <c r="J40" s="25">
        <f t="shared" si="4"/>
        <v>440</v>
      </c>
    </row>
    <row r="41" spans="1:10" s="5" customFormat="1" ht="18.75" customHeight="1">
      <c r="A41" s="26" t="s">
        <v>59</v>
      </c>
      <c r="B41" s="27">
        <v>0.16</v>
      </c>
      <c r="C41" s="25">
        <f t="shared" si="5"/>
        <v>3976</v>
      </c>
      <c r="D41" s="25">
        <v>3224</v>
      </c>
      <c r="E41" s="28">
        <f t="shared" si="11"/>
        <v>3224</v>
      </c>
      <c r="F41" s="25">
        <v>325</v>
      </c>
      <c r="G41" s="29">
        <v>1359</v>
      </c>
      <c r="H41" s="30">
        <v>1540</v>
      </c>
      <c r="I41" s="25">
        <v>684</v>
      </c>
      <c r="J41" s="25">
        <f t="shared" si="4"/>
        <v>752</v>
      </c>
    </row>
    <row r="42" spans="1:10" s="5" customFormat="1" ht="18.75" customHeight="1">
      <c r="A42" s="33" t="s">
        <v>60</v>
      </c>
      <c r="B42" s="27">
        <v>0.32</v>
      </c>
      <c r="C42" s="25">
        <f t="shared" si="5"/>
        <v>7755</v>
      </c>
      <c r="D42" s="25">
        <v>6761</v>
      </c>
      <c r="E42" s="28">
        <f t="shared" si="11"/>
        <v>6761</v>
      </c>
      <c r="F42" s="25">
        <v>616</v>
      </c>
      <c r="G42" s="29">
        <v>2014</v>
      </c>
      <c r="H42" s="30">
        <v>4131</v>
      </c>
      <c r="I42" s="25">
        <v>904</v>
      </c>
      <c r="J42" s="25">
        <f aca="true" t="shared" si="12" ref="J42:J73">ROUND(I42*1.1,0)</f>
        <v>994</v>
      </c>
    </row>
    <row r="43" spans="1:10" s="5" customFormat="1" ht="18.75" customHeight="1">
      <c r="A43" s="33" t="s">
        <v>61</v>
      </c>
      <c r="B43" s="27">
        <v>0.32</v>
      </c>
      <c r="C43" s="25">
        <f aca="true" t="shared" si="13" ref="C43:C74">E43+J43</f>
        <v>4831</v>
      </c>
      <c r="D43" s="25">
        <v>4149</v>
      </c>
      <c r="E43" s="28">
        <f t="shared" si="11"/>
        <v>4149</v>
      </c>
      <c r="F43" s="25">
        <v>443</v>
      </c>
      <c r="G43" s="29">
        <v>1216</v>
      </c>
      <c r="H43" s="30">
        <v>2490</v>
      </c>
      <c r="I43" s="25">
        <v>620</v>
      </c>
      <c r="J43" s="25">
        <f t="shared" si="12"/>
        <v>682</v>
      </c>
    </row>
    <row r="44" spans="1:10" s="5" customFormat="1" ht="18.75" customHeight="1">
      <c r="A44" s="33" t="s">
        <v>62</v>
      </c>
      <c r="B44" s="27">
        <v>0.32</v>
      </c>
      <c r="C44" s="25">
        <f t="shared" si="13"/>
        <v>6855</v>
      </c>
      <c r="D44" s="31">
        <v>5844</v>
      </c>
      <c r="E44" s="28">
        <f t="shared" si="11"/>
        <v>5844</v>
      </c>
      <c r="F44" s="25">
        <v>758</v>
      </c>
      <c r="G44" s="29">
        <v>2346</v>
      </c>
      <c r="H44" s="30">
        <v>2740</v>
      </c>
      <c r="I44" s="25">
        <v>919</v>
      </c>
      <c r="J44" s="25">
        <f t="shared" si="12"/>
        <v>1011</v>
      </c>
    </row>
    <row r="45" spans="1:10" s="5" customFormat="1" ht="18.75" customHeight="1">
      <c r="A45" s="33" t="s">
        <v>63</v>
      </c>
      <c r="B45" s="27">
        <v>0.32</v>
      </c>
      <c r="C45" s="25">
        <f t="shared" si="13"/>
        <v>4357</v>
      </c>
      <c r="D45" s="31">
        <v>3579</v>
      </c>
      <c r="E45" s="28">
        <f t="shared" si="11"/>
        <v>3579</v>
      </c>
      <c r="F45" s="25">
        <v>413</v>
      </c>
      <c r="G45" s="29">
        <v>1389</v>
      </c>
      <c r="H45" s="30">
        <v>1777</v>
      </c>
      <c r="I45" s="25">
        <v>707</v>
      </c>
      <c r="J45" s="25">
        <f t="shared" si="12"/>
        <v>778</v>
      </c>
    </row>
    <row r="46" spans="1:10" s="5" customFormat="1" ht="18.75" customHeight="1">
      <c r="A46" s="33" t="s">
        <v>64</v>
      </c>
      <c r="B46" s="27">
        <v>0.32</v>
      </c>
      <c r="C46" s="25">
        <f t="shared" si="13"/>
        <v>4327</v>
      </c>
      <c r="D46" s="25">
        <v>3542</v>
      </c>
      <c r="E46" s="28">
        <f t="shared" si="11"/>
        <v>3542</v>
      </c>
      <c r="F46" s="25">
        <v>366</v>
      </c>
      <c r="G46" s="29">
        <v>1145</v>
      </c>
      <c r="H46" s="30">
        <v>2031</v>
      </c>
      <c r="I46" s="25">
        <v>714</v>
      </c>
      <c r="J46" s="25">
        <f t="shared" si="12"/>
        <v>785</v>
      </c>
    </row>
    <row r="47" spans="1:10" s="4" customFormat="1" ht="18.75" customHeight="1">
      <c r="A47" s="23" t="s">
        <v>175</v>
      </c>
      <c r="B47" s="34"/>
      <c r="C47" s="22">
        <f aca="true" t="shared" si="14" ref="C47:J47">SUM(C49:C54)</f>
        <v>28178</v>
      </c>
      <c r="D47" s="22">
        <f t="shared" si="14"/>
        <v>23000</v>
      </c>
      <c r="E47" s="22">
        <f t="shared" si="14"/>
        <v>23000</v>
      </c>
      <c r="F47" s="22">
        <f t="shared" si="14"/>
        <v>3811</v>
      </c>
      <c r="G47" s="22">
        <f t="shared" si="14"/>
        <v>7848</v>
      </c>
      <c r="H47" s="22">
        <f t="shared" si="14"/>
        <v>11341</v>
      </c>
      <c r="I47" s="22">
        <f t="shared" si="14"/>
        <v>4706</v>
      </c>
      <c r="J47" s="22">
        <f t="shared" si="14"/>
        <v>5178</v>
      </c>
    </row>
    <row r="48" spans="1:10" s="5" customFormat="1" ht="18.75" customHeight="1">
      <c r="A48" s="24" t="s">
        <v>66</v>
      </c>
      <c r="B48" s="27"/>
      <c r="C48" s="25">
        <f aca="true" t="shared" si="15" ref="C48:J48">SUM(C49:C51)</f>
        <v>10785</v>
      </c>
      <c r="D48" s="25">
        <f t="shared" si="15"/>
        <v>8971</v>
      </c>
      <c r="E48" s="25">
        <f t="shared" si="15"/>
        <v>8971</v>
      </c>
      <c r="F48" s="25">
        <f t="shared" si="15"/>
        <v>1961</v>
      </c>
      <c r="G48" s="25">
        <f t="shared" si="15"/>
        <v>2939</v>
      </c>
      <c r="H48" s="25">
        <f t="shared" si="15"/>
        <v>4071</v>
      </c>
      <c r="I48" s="25">
        <f t="shared" si="15"/>
        <v>1649</v>
      </c>
      <c r="J48" s="25">
        <f t="shared" si="15"/>
        <v>1814</v>
      </c>
    </row>
    <row r="49" spans="1:10" s="5" customFormat="1" ht="18.75" customHeight="1">
      <c r="A49" s="26" t="s">
        <v>28</v>
      </c>
      <c r="B49" s="27">
        <v>0.16</v>
      </c>
      <c r="C49" s="25">
        <f t="shared" si="13"/>
        <v>1012</v>
      </c>
      <c r="D49" s="25">
        <v>1012</v>
      </c>
      <c r="E49" s="36">
        <f aca="true" t="shared" si="16" ref="E49:E54">F49+G49+H49</f>
        <v>1012</v>
      </c>
      <c r="F49" s="25">
        <v>1012</v>
      </c>
      <c r="G49" s="29">
        <v>0</v>
      </c>
      <c r="H49" s="30">
        <v>0</v>
      </c>
      <c r="I49" s="25">
        <v>0</v>
      </c>
      <c r="J49" s="25">
        <f t="shared" si="12"/>
        <v>0</v>
      </c>
    </row>
    <row r="50" spans="1:10" s="5" customFormat="1" ht="18.75" customHeight="1">
      <c r="A50" s="26" t="s">
        <v>67</v>
      </c>
      <c r="B50" s="27">
        <v>0.16</v>
      </c>
      <c r="C50" s="25">
        <f t="shared" si="13"/>
        <v>3993</v>
      </c>
      <c r="D50" s="25">
        <v>3073</v>
      </c>
      <c r="E50" s="28">
        <f t="shared" si="16"/>
        <v>3073</v>
      </c>
      <c r="F50" s="25">
        <v>404</v>
      </c>
      <c r="G50" s="29">
        <v>1135</v>
      </c>
      <c r="H50" s="30">
        <v>1534</v>
      </c>
      <c r="I50" s="25">
        <v>836</v>
      </c>
      <c r="J50" s="25">
        <f t="shared" si="12"/>
        <v>920</v>
      </c>
    </row>
    <row r="51" spans="1:10" s="5" customFormat="1" ht="18.75" customHeight="1">
      <c r="A51" s="26" t="s">
        <v>68</v>
      </c>
      <c r="B51" s="27">
        <v>0.16</v>
      </c>
      <c r="C51" s="25">
        <f t="shared" si="13"/>
        <v>5780</v>
      </c>
      <c r="D51" s="25">
        <v>4886</v>
      </c>
      <c r="E51" s="28">
        <f t="shared" si="16"/>
        <v>4886</v>
      </c>
      <c r="F51" s="25">
        <v>545</v>
      </c>
      <c r="G51" s="29">
        <v>1804</v>
      </c>
      <c r="H51" s="30">
        <v>2537</v>
      </c>
      <c r="I51" s="25">
        <v>813</v>
      </c>
      <c r="J51" s="25">
        <f t="shared" si="12"/>
        <v>894</v>
      </c>
    </row>
    <row r="52" spans="1:10" s="5" customFormat="1" ht="18.75" customHeight="1">
      <c r="A52" s="33" t="s">
        <v>69</v>
      </c>
      <c r="B52" s="27">
        <v>0.32</v>
      </c>
      <c r="C52" s="25">
        <f t="shared" si="13"/>
        <v>4584</v>
      </c>
      <c r="D52" s="25">
        <v>4028</v>
      </c>
      <c r="E52" s="28">
        <f t="shared" si="16"/>
        <v>4028</v>
      </c>
      <c r="F52" s="25">
        <v>449</v>
      </c>
      <c r="G52" s="29">
        <v>1272</v>
      </c>
      <c r="H52" s="30">
        <v>2307</v>
      </c>
      <c r="I52" s="25">
        <v>505</v>
      </c>
      <c r="J52" s="25">
        <f t="shared" si="12"/>
        <v>556</v>
      </c>
    </row>
    <row r="53" spans="1:10" s="5" customFormat="1" ht="18.75" customHeight="1">
      <c r="A53" s="33" t="s">
        <v>70</v>
      </c>
      <c r="B53" s="27">
        <v>0.48</v>
      </c>
      <c r="C53" s="25">
        <f t="shared" si="13"/>
        <v>5524</v>
      </c>
      <c r="D53" s="25">
        <v>4120</v>
      </c>
      <c r="E53" s="28">
        <f t="shared" si="16"/>
        <v>4120</v>
      </c>
      <c r="F53" s="25">
        <v>557</v>
      </c>
      <c r="G53" s="29">
        <v>1641</v>
      </c>
      <c r="H53" s="30">
        <v>1922</v>
      </c>
      <c r="I53" s="25">
        <v>1276</v>
      </c>
      <c r="J53" s="25">
        <f t="shared" si="12"/>
        <v>1404</v>
      </c>
    </row>
    <row r="54" spans="1:10" s="5" customFormat="1" ht="18.75" customHeight="1">
      <c r="A54" s="33" t="s">
        <v>71</v>
      </c>
      <c r="B54" s="27">
        <v>0.32</v>
      </c>
      <c r="C54" s="25">
        <f t="shared" si="13"/>
        <v>7285</v>
      </c>
      <c r="D54" s="25">
        <v>5881</v>
      </c>
      <c r="E54" s="28">
        <f t="shared" si="16"/>
        <v>5881</v>
      </c>
      <c r="F54" s="25">
        <v>844</v>
      </c>
      <c r="G54" s="29">
        <v>1996</v>
      </c>
      <c r="H54" s="30">
        <v>3041</v>
      </c>
      <c r="I54" s="25">
        <v>1276</v>
      </c>
      <c r="J54" s="25">
        <f t="shared" si="12"/>
        <v>1404</v>
      </c>
    </row>
    <row r="55" spans="1:10" s="4" customFormat="1" ht="18.75" customHeight="1">
      <c r="A55" s="23" t="s">
        <v>176</v>
      </c>
      <c r="B55" s="34"/>
      <c r="C55" s="22">
        <f aca="true" t="shared" si="17" ref="C55:J55">SUM(C57:C63)</f>
        <v>42440</v>
      </c>
      <c r="D55" s="22">
        <f t="shared" si="17"/>
        <v>34830</v>
      </c>
      <c r="E55" s="22">
        <f t="shared" si="17"/>
        <v>34830</v>
      </c>
      <c r="F55" s="22">
        <f t="shared" si="17"/>
        <v>4611</v>
      </c>
      <c r="G55" s="22">
        <f t="shared" si="17"/>
        <v>13946</v>
      </c>
      <c r="H55" s="22">
        <f t="shared" si="17"/>
        <v>16273</v>
      </c>
      <c r="I55" s="22">
        <f t="shared" si="17"/>
        <v>6918</v>
      </c>
      <c r="J55" s="22">
        <f t="shared" si="17"/>
        <v>7610</v>
      </c>
    </row>
    <row r="56" spans="1:10" s="5" customFormat="1" ht="18.75" customHeight="1">
      <c r="A56" s="24" t="s">
        <v>73</v>
      </c>
      <c r="B56" s="27"/>
      <c r="C56" s="25">
        <f aca="true" t="shared" si="18" ref="C56:J56">SUM(C57:C60)</f>
        <v>19490</v>
      </c>
      <c r="D56" s="25">
        <f t="shared" si="18"/>
        <v>15222</v>
      </c>
      <c r="E56" s="25">
        <f t="shared" si="18"/>
        <v>15222</v>
      </c>
      <c r="F56" s="25">
        <f t="shared" si="18"/>
        <v>2283</v>
      </c>
      <c r="G56" s="25">
        <f t="shared" si="18"/>
        <v>6374</v>
      </c>
      <c r="H56" s="25">
        <f t="shared" si="18"/>
        <v>6565</v>
      </c>
      <c r="I56" s="25">
        <f t="shared" si="18"/>
        <v>3880</v>
      </c>
      <c r="J56" s="25">
        <f t="shared" si="18"/>
        <v>4268</v>
      </c>
    </row>
    <row r="57" spans="1:10" s="5" customFormat="1" ht="18.75" customHeight="1">
      <c r="A57" s="26" t="s">
        <v>28</v>
      </c>
      <c r="B57" s="27">
        <v>0.16</v>
      </c>
      <c r="C57" s="25">
        <f t="shared" si="13"/>
        <v>0</v>
      </c>
      <c r="D57" s="25">
        <v>0</v>
      </c>
      <c r="E57" s="28">
        <f aca="true" t="shared" si="19" ref="E57:E63">F57+G57+H57</f>
        <v>0</v>
      </c>
      <c r="F57" s="25">
        <v>0</v>
      </c>
      <c r="G57" s="29">
        <v>0</v>
      </c>
      <c r="H57" s="30">
        <v>0</v>
      </c>
      <c r="I57" s="25">
        <v>0</v>
      </c>
      <c r="J57" s="25">
        <f t="shared" si="12"/>
        <v>0</v>
      </c>
    </row>
    <row r="58" spans="1:10" s="5" customFormat="1" ht="18.75" customHeight="1">
      <c r="A58" s="26" t="s">
        <v>74</v>
      </c>
      <c r="B58" s="27">
        <v>0.16</v>
      </c>
      <c r="C58" s="25">
        <f t="shared" si="13"/>
        <v>6829</v>
      </c>
      <c r="D58" s="31">
        <v>5429</v>
      </c>
      <c r="E58" s="28">
        <f t="shared" si="19"/>
        <v>5429</v>
      </c>
      <c r="F58" s="25">
        <v>392</v>
      </c>
      <c r="G58" s="29">
        <v>1892</v>
      </c>
      <c r="H58" s="30">
        <v>3145</v>
      </c>
      <c r="I58" s="25">
        <v>1273</v>
      </c>
      <c r="J58" s="25">
        <f t="shared" si="12"/>
        <v>1400</v>
      </c>
    </row>
    <row r="59" spans="1:10" s="5" customFormat="1" ht="18.75" customHeight="1">
      <c r="A59" s="26" t="s">
        <v>75</v>
      </c>
      <c r="B59" s="27">
        <v>0.16</v>
      </c>
      <c r="C59" s="25">
        <f t="shared" si="13"/>
        <v>5993</v>
      </c>
      <c r="D59" s="25">
        <v>4907</v>
      </c>
      <c r="E59" s="28">
        <f t="shared" si="19"/>
        <v>4907</v>
      </c>
      <c r="F59" s="25">
        <v>477</v>
      </c>
      <c r="G59" s="29">
        <v>1738</v>
      </c>
      <c r="H59" s="30">
        <v>2692</v>
      </c>
      <c r="I59" s="25">
        <v>987</v>
      </c>
      <c r="J59" s="25">
        <f t="shared" si="12"/>
        <v>1086</v>
      </c>
    </row>
    <row r="60" spans="1:10" s="5" customFormat="1" ht="18.75" customHeight="1">
      <c r="A60" s="26" t="s">
        <v>76</v>
      </c>
      <c r="B60" s="27">
        <v>0.16</v>
      </c>
      <c r="C60" s="25">
        <f t="shared" si="13"/>
        <v>6668</v>
      </c>
      <c r="D60" s="25">
        <v>4886</v>
      </c>
      <c r="E60" s="28">
        <f t="shared" si="19"/>
        <v>4886</v>
      </c>
      <c r="F60" s="25">
        <v>1414</v>
      </c>
      <c r="G60" s="29">
        <v>2744</v>
      </c>
      <c r="H60" s="30">
        <v>728</v>
      </c>
      <c r="I60" s="25">
        <v>1620</v>
      </c>
      <c r="J60" s="25">
        <f t="shared" si="12"/>
        <v>1782</v>
      </c>
    </row>
    <row r="61" spans="1:10" s="5" customFormat="1" ht="18.75" customHeight="1">
      <c r="A61" s="33" t="s">
        <v>77</v>
      </c>
      <c r="B61" s="27">
        <v>0.32</v>
      </c>
      <c r="C61" s="25">
        <f t="shared" si="13"/>
        <v>10534</v>
      </c>
      <c r="D61" s="25">
        <v>8801</v>
      </c>
      <c r="E61" s="28">
        <f t="shared" si="19"/>
        <v>8801</v>
      </c>
      <c r="F61" s="25">
        <v>597</v>
      </c>
      <c r="G61" s="29">
        <v>2823</v>
      </c>
      <c r="H61" s="30">
        <v>5381</v>
      </c>
      <c r="I61" s="25">
        <v>1575</v>
      </c>
      <c r="J61" s="25">
        <f t="shared" si="12"/>
        <v>1733</v>
      </c>
    </row>
    <row r="62" spans="1:10" s="5" customFormat="1" ht="18.75" customHeight="1">
      <c r="A62" s="33" t="s">
        <v>78</v>
      </c>
      <c r="B62" s="27">
        <v>0.48</v>
      </c>
      <c r="C62" s="25">
        <f t="shared" si="13"/>
        <v>6987</v>
      </c>
      <c r="D62" s="25">
        <v>6667</v>
      </c>
      <c r="E62" s="28">
        <f t="shared" si="19"/>
        <v>6667</v>
      </c>
      <c r="F62" s="25">
        <v>688</v>
      </c>
      <c r="G62" s="29">
        <v>2873</v>
      </c>
      <c r="H62" s="30">
        <v>3106</v>
      </c>
      <c r="I62" s="25">
        <v>291</v>
      </c>
      <c r="J62" s="25">
        <f t="shared" si="12"/>
        <v>320</v>
      </c>
    </row>
    <row r="63" spans="1:10" s="5" customFormat="1" ht="18.75" customHeight="1">
      <c r="A63" s="33" t="s">
        <v>79</v>
      </c>
      <c r="B63" s="27">
        <v>0.48</v>
      </c>
      <c r="C63" s="25">
        <f t="shared" si="13"/>
        <v>5429</v>
      </c>
      <c r="D63" s="25">
        <v>4140</v>
      </c>
      <c r="E63" s="28">
        <f t="shared" si="19"/>
        <v>4140</v>
      </c>
      <c r="F63" s="25">
        <v>1043</v>
      </c>
      <c r="G63" s="29">
        <v>1876</v>
      </c>
      <c r="H63" s="30">
        <v>1221</v>
      </c>
      <c r="I63" s="25">
        <v>1172</v>
      </c>
      <c r="J63" s="25">
        <f t="shared" si="12"/>
        <v>1289</v>
      </c>
    </row>
    <row r="64" spans="1:10" s="4" customFormat="1" ht="18.75" customHeight="1">
      <c r="A64" s="23" t="s">
        <v>177</v>
      </c>
      <c r="B64" s="34"/>
      <c r="C64" s="22">
        <f aca="true" t="shared" si="20" ref="C64:J64">SUM(C66:C75)</f>
        <v>54630</v>
      </c>
      <c r="D64" s="22">
        <f t="shared" si="20"/>
        <v>44662</v>
      </c>
      <c r="E64" s="22">
        <f t="shared" si="20"/>
        <v>44662</v>
      </c>
      <c r="F64" s="22">
        <f t="shared" si="20"/>
        <v>7354</v>
      </c>
      <c r="G64" s="22">
        <f t="shared" si="20"/>
        <v>19628</v>
      </c>
      <c r="H64" s="22">
        <f t="shared" si="20"/>
        <v>17680</v>
      </c>
      <c r="I64" s="22">
        <f t="shared" si="20"/>
        <v>9062</v>
      </c>
      <c r="J64" s="22">
        <f t="shared" si="20"/>
        <v>9968</v>
      </c>
    </row>
    <row r="65" spans="1:10" s="5" customFormat="1" ht="18.75" customHeight="1">
      <c r="A65" s="24" t="s">
        <v>81</v>
      </c>
      <c r="B65" s="27"/>
      <c r="C65" s="25">
        <f aca="true" t="shared" si="21" ref="C65:J65">SUM(C66:C68)</f>
        <v>10935</v>
      </c>
      <c r="D65" s="25">
        <f t="shared" si="21"/>
        <v>9227</v>
      </c>
      <c r="E65" s="25">
        <f t="shared" si="21"/>
        <v>9227</v>
      </c>
      <c r="F65" s="25">
        <f t="shared" si="21"/>
        <v>1305</v>
      </c>
      <c r="G65" s="25">
        <f t="shared" si="21"/>
        <v>3808</v>
      </c>
      <c r="H65" s="25">
        <f t="shared" si="21"/>
        <v>4114</v>
      </c>
      <c r="I65" s="25">
        <f t="shared" si="21"/>
        <v>1553</v>
      </c>
      <c r="J65" s="25">
        <f t="shared" si="21"/>
        <v>1708</v>
      </c>
    </row>
    <row r="66" spans="1:10" s="5" customFormat="1" ht="18.75" customHeight="1">
      <c r="A66" s="35" t="s">
        <v>28</v>
      </c>
      <c r="B66" s="27">
        <v>0.48</v>
      </c>
      <c r="C66" s="25">
        <f t="shared" si="13"/>
        <v>3994</v>
      </c>
      <c r="D66" s="31">
        <v>3534</v>
      </c>
      <c r="E66" s="28">
        <f aca="true" t="shared" si="22" ref="E66:E75">F66+G66+H66</f>
        <v>3534</v>
      </c>
      <c r="F66" s="25">
        <v>488</v>
      </c>
      <c r="G66" s="29">
        <v>1548</v>
      </c>
      <c r="H66" s="30">
        <v>1498</v>
      </c>
      <c r="I66" s="25">
        <v>418</v>
      </c>
      <c r="J66" s="25">
        <f t="shared" si="12"/>
        <v>460</v>
      </c>
    </row>
    <row r="67" spans="1:10" s="5" customFormat="1" ht="18.75" customHeight="1">
      <c r="A67" s="26" t="s">
        <v>82</v>
      </c>
      <c r="B67" s="27">
        <v>0.48</v>
      </c>
      <c r="C67" s="25">
        <f t="shared" si="13"/>
        <v>3952</v>
      </c>
      <c r="D67" s="25">
        <v>3225</v>
      </c>
      <c r="E67" s="28">
        <f t="shared" si="22"/>
        <v>3225</v>
      </c>
      <c r="F67" s="25">
        <v>507</v>
      </c>
      <c r="G67" s="29">
        <v>1271</v>
      </c>
      <c r="H67" s="30">
        <v>1447</v>
      </c>
      <c r="I67" s="25">
        <v>661</v>
      </c>
      <c r="J67" s="25">
        <f t="shared" si="12"/>
        <v>727</v>
      </c>
    </row>
    <row r="68" spans="1:10" s="5" customFormat="1" ht="18.75" customHeight="1">
      <c r="A68" s="26" t="s">
        <v>83</v>
      </c>
      <c r="B68" s="27">
        <v>0.48</v>
      </c>
      <c r="C68" s="25">
        <f t="shared" si="13"/>
        <v>2989</v>
      </c>
      <c r="D68" s="25">
        <v>2468</v>
      </c>
      <c r="E68" s="28">
        <f t="shared" si="22"/>
        <v>2468</v>
      </c>
      <c r="F68" s="25">
        <v>310</v>
      </c>
      <c r="G68" s="29">
        <v>989</v>
      </c>
      <c r="H68" s="30">
        <v>1169</v>
      </c>
      <c r="I68" s="25">
        <v>474</v>
      </c>
      <c r="J68" s="25">
        <f t="shared" si="12"/>
        <v>521</v>
      </c>
    </row>
    <row r="69" spans="1:10" s="5" customFormat="1" ht="18.75" customHeight="1">
      <c r="A69" s="33" t="s">
        <v>84</v>
      </c>
      <c r="B69" s="27">
        <v>0.64</v>
      </c>
      <c r="C69" s="25">
        <f t="shared" si="13"/>
        <v>7118</v>
      </c>
      <c r="D69" s="31">
        <v>5984</v>
      </c>
      <c r="E69" s="28">
        <f t="shared" si="22"/>
        <v>5984</v>
      </c>
      <c r="F69" s="25">
        <v>1166</v>
      </c>
      <c r="G69" s="29">
        <v>2819</v>
      </c>
      <c r="H69" s="30">
        <v>1999</v>
      </c>
      <c r="I69" s="25">
        <v>1031</v>
      </c>
      <c r="J69" s="25">
        <f t="shared" si="12"/>
        <v>1134</v>
      </c>
    </row>
    <row r="70" spans="1:10" s="5" customFormat="1" ht="18.75" customHeight="1">
      <c r="A70" s="33" t="s">
        <v>85</v>
      </c>
      <c r="B70" s="27">
        <v>0.48</v>
      </c>
      <c r="C70" s="25">
        <f t="shared" si="13"/>
        <v>8705</v>
      </c>
      <c r="D70" s="31">
        <v>7293</v>
      </c>
      <c r="E70" s="28">
        <f t="shared" si="22"/>
        <v>7293</v>
      </c>
      <c r="F70" s="25">
        <v>1630</v>
      </c>
      <c r="G70" s="29">
        <v>3090</v>
      </c>
      <c r="H70" s="30">
        <v>2573</v>
      </c>
      <c r="I70" s="25">
        <v>1284</v>
      </c>
      <c r="J70" s="25">
        <f t="shared" si="12"/>
        <v>1412</v>
      </c>
    </row>
    <row r="71" spans="1:10" s="5" customFormat="1" ht="18.75" customHeight="1">
      <c r="A71" s="33" t="s">
        <v>86</v>
      </c>
      <c r="B71" s="27">
        <v>0.32</v>
      </c>
      <c r="C71" s="25">
        <f t="shared" si="13"/>
        <v>8237</v>
      </c>
      <c r="D71" s="31">
        <v>7655</v>
      </c>
      <c r="E71" s="28">
        <f t="shared" si="22"/>
        <v>7655</v>
      </c>
      <c r="F71" s="25">
        <v>914</v>
      </c>
      <c r="G71" s="29">
        <v>2753</v>
      </c>
      <c r="H71" s="30">
        <v>3988</v>
      </c>
      <c r="I71" s="25">
        <v>529</v>
      </c>
      <c r="J71" s="25">
        <f t="shared" si="12"/>
        <v>582</v>
      </c>
    </row>
    <row r="72" spans="1:10" s="5" customFormat="1" ht="18.75" customHeight="1">
      <c r="A72" s="33" t="s">
        <v>87</v>
      </c>
      <c r="B72" s="27">
        <v>0.32</v>
      </c>
      <c r="C72" s="25">
        <f t="shared" si="13"/>
        <v>7210</v>
      </c>
      <c r="D72" s="25">
        <v>5342</v>
      </c>
      <c r="E72" s="28">
        <f t="shared" si="22"/>
        <v>5342</v>
      </c>
      <c r="F72" s="25">
        <v>856</v>
      </c>
      <c r="G72" s="29">
        <v>2867</v>
      </c>
      <c r="H72" s="30">
        <v>1619</v>
      </c>
      <c r="I72" s="25">
        <v>1698</v>
      </c>
      <c r="J72" s="25">
        <f t="shared" si="12"/>
        <v>1868</v>
      </c>
    </row>
    <row r="73" spans="1:10" s="5" customFormat="1" ht="18.75" customHeight="1">
      <c r="A73" s="33" t="s">
        <v>88</v>
      </c>
      <c r="B73" s="27">
        <v>0.48</v>
      </c>
      <c r="C73" s="25">
        <f t="shared" si="13"/>
        <v>5539</v>
      </c>
      <c r="D73" s="25">
        <v>4339</v>
      </c>
      <c r="E73" s="28">
        <f t="shared" si="22"/>
        <v>4339</v>
      </c>
      <c r="F73" s="25">
        <v>859</v>
      </c>
      <c r="G73" s="29">
        <v>2326</v>
      </c>
      <c r="H73" s="30">
        <v>1154</v>
      </c>
      <c r="I73" s="25">
        <v>1091</v>
      </c>
      <c r="J73" s="25">
        <f t="shared" si="12"/>
        <v>1200</v>
      </c>
    </row>
    <row r="74" spans="1:10" s="5" customFormat="1" ht="18.75" customHeight="1">
      <c r="A74" s="33" t="s">
        <v>89</v>
      </c>
      <c r="B74" s="27">
        <v>0.72</v>
      </c>
      <c r="C74" s="25">
        <f t="shared" si="13"/>
        <v>4098</v>
      </c>
      <c r="D74" s="31">
        <v>2868</v>
      </c>
      <c r="E74" s="28">
        <f t="shared" si="22"/>
        <v>2868</v>
      </c>
      <c r="F74" s="25">
        <v>340</v>
      </c>
      <c r="G74" s="29">
        <v>963</v>
      </c>
      <c r="H74" s="30">
        <v>1565</v>
      </c>
      <c r="I74" s="25">
        <v>1118</v>
      </c>
      <c r="J74" s="25">
        <f aca="true" t="shared" si="23" ref="J74:J105">ROUND(I74*1.1,0)</f>
        <v>1230</v>
      </c>
    </row>
    <row r="75" spans="1:10" s="4" customFormat="1" ht="18.75" customHeight="1">
      <c r="A75" s="33" t="s">
        <v>90</v>
      </c>
      <c r="B75" s="27">
        <v>0.72</v>
      </c>
      <c r="C75" s="25">
        <f aca="true" t="shared" si="24" ref="C75:C115">E75+J75</f>
        <v>2788</v>
      </c>
      <c r="D75" s="31">
        <v>1954</v>
      </c>
      <c r="E75" s="28">
        <f t="shared" si="22"/>
        <v>1954</v>
      </c>
      <c r="F75" s="25">
        <v>284</v>
      </c>
      <c r="G75" s="29">
        <v>1002</v>
      </c>
      <c r="H75" s="30">
        <v>668</v>
      </c>
      <c r="I75" s="25">
        <v>758</v>
      </c>
      <c r="J75" s="25">
        <f t="shared" si="23"/>
        <v>834</v>
      </c>
    </row>
    <row r="76" spans="1:10" s="5" customFormat="1" ht="18.75" customHeight="1">
      <c r="A76" s="23" t="s">
        <v>178</v>
      </c>
      <c r="B76" s="34"/>
      <c r="C76" s="22">
        <f aca="true" t="shared" si="25" ref="C76:J76">SUM(C78:C82)</f>
        <v>15517</v>
      </c>
      <c r="D76" s="22">
        <f t="shared" si="25"/>
        <v>13122</v>
      </c>
      <c r="E76" s="22">
        <f t="shared" si="25"/>
        <v>13122</v>
      </c>
      <c r="F76" s="22">
        <f t="shared" si="25"/>
        <v>2731</v>
      </c>
      <c r="G76" s="22">
        <f t="shared" si="25"/>
        <v>7358</v>
      </c>
      <c r="H76" s="22">
        <f t="shared" si="25"/>
        <v>3033</v>
      </c>
      <c r="I76" s="22">
        <f t="shared" si="25"/>
        <v>2177</v>
      </c>
      <c r="J76" s="22">
        <f t="shared" si="25"/>
        <v>2395</v>
      </c>
    </row>
    <row r="77" spans="1:10" s="5" customFormat="1" ht="18.75" customHeight="1">
      <c r="A77" s="24" t="s">
        <v>92</v>
      </c>
      <c r="B77" s="27"/>
      <c r="C77" s="25">
        <f aca="true" t="shared" si="26" ref="C77:J77">SUM(C78:C82)</f>
        <v>15517</v>
      </c>
      <c r="D77" s="25">
        <f t="shared" si="26"/>
        <v>13122</v>
      </c>
      <c r="E77" s="25">
        <f t="shared" si="26"/>
        <v>13122</v>
      </c>
      <c r="F77" s="25">
        <f t="shared" si="26"/>
        <v>2731</v>
      </c>
      <c r="G77" s="25">
        <f t="shared" si="26"/>
        <v>7358</v>
      </c>
      <c r="H77" s="25">
        <f t="shared" si="26"/>
        <v>3033</v>
      </c>
      <c r="I77" s="25">
        <f t="shared" si="26"/>
        <v>2177</v>
      </c>
      <c r="J77" s="25">
        <f t="shared" si="26"/>
        <v>2395</v>
      </c>
    </row>
    <row r="78" spans="1:10" s="5" customFormat="1" ht="18.75" customHeight="1">
      <c r="A78" s="26" t="s">
        <v>28</v>
      </c>
      <c r="B78" s="27">
        <v>0.64</v>
      </c>
      <c r="C78" s="25">
        <f t="shared" si="24"/>
        <v>981</v>
      </c>
      <c r="D78" s="25">
        <v>708</v>
      </c>
      <c r="E78" s="28">
        <f aca="true" t="shared" si="27" ref="E78:E82">F78+G78+H78</f>
        <v>708</v>
      </c>
      <c r="F78" s="25">
        <v>120</v>
      </c>
      <c r="G78" s="29">
        <v>372</v>
      </c>
      <c r="H78" s="30">
        <v>216</v>
      </c>
      <c r="I78" s="25">
        <v>248</v>
      </c>
      <c r="J78" s="25">
        <f t="shared" si="23"/>
        <v>273</v>
      </c>
    </row>
    <row r="79" spans="1:10" s="5" customFormat="1" ht="18.75" customHeight="1">
      <c r="A79" s="26" t="s">
        <v>93</v>
      </c>
      <c r="B79" s="27">
        <v>0.64</v>
      </c>
      <c r="C79" s="25">
        <f t="shared" si="24"/>
        <v>5553</v>
      </c>
      <c r="D79" s="25">
        <v>4699</v>
      </c>
      <c r="E79" s="28">
        <f t="shared" si="27"/>
        <v>4699</v>
      </c>
      <c r="F79" s="25">
        <v>1224</v>
      </c>
      <c r="G79" s="29">
        <v>2604</v>
      </c>
      <c r="H79" s="30">
        <v>871</v>
      </c>
      <c r="I79" s="25">
        <v>776</v>
      </c>
      <c r="J79" s="25">
        <f t="shared" si="23"/>
        <v>854</v>
      </c>
    </row>
    <row r="80" spans="1:10" s="5" customFormat="1" ht="18.75" customHeight="1">
      <c r="A80" s="26" t="s">
        <v>94</v>
      </c>
      <c r="B80" s="27">
        <v>0.64</v>
      </c>
      <c r="C80" s="25">
        <f t="shared" si="24"/>
        <v>4927</v>
      </c>
      <c r="D80" s="31">
        <v>4188</v>
      </c>
      <c r="E80" s="28">
        <f t="shared" si="27"/>
        <v>4188</v>
      </c>
      <c r="F80" s="25">
        <v>678</v>
      </c>
      <c r="G80" s="29">
        <v>2626</v>
      </c>
      <c r="H80" s="30">
        <v>884</v>
      </c>
      <c r="I80" s="25">
        <v>672</v>
      </c>
      <c r="J80" s="25">
        <f t="shared" si="23"/>
        <v>739</v>
      </c>
    </row>
    <row r="81" spans="1:10" s="5" customFormat="1" ht="18.75" customHeight="1">
      <c r="A81" s="26" t="s">
        <v>95</v>
      </c>
      <c r="B81" s="27">
        <v>0.72</v>
      </c>
      <c r="C81" s="25">
        <f t="shared" si="24"/>
        <v>3138</v>
      </c>
      <c r="D81" s="25">
        <v>2775</v>
      </c>
      <c r="E81" s="28">
        <f t="shared" si="27"/>
        <v>2775</v>
      </c>
      <c r="F81" s="25">
        <v>587</v>
      </c>
      <c r="G81" s="29">
        <v>1379</v>
      </c>
      <c r="H81" s="30">
        <v>809</v>
      </c>
      <c r="I81" s="25">
        <v>330</v>
      </c>
      <c r="J81" s="25">
        <f t="shared" si="23"/>
        <v>363</v>
      </c>
    </row>
    <row r="82" spans="1:10" s="4" customFormat="1" ht="18.75" customHeight="1">
      <c r="A82" s="26" t="s">
        <v>96</v>
      </c>
      <c r="B82" s="27">
        <v>0.72</v>
      </c>
      <c r="C82" s="25">
        <f t="shared" si="24"/>
        <v>918</v>
      </c>
      <c r="D82" s="25">
        <v>752</v>
      </c>
      <c r="E82" s="28">
        <f t="shared" si="27"/>
        <v>752</v>
      </c>
      <c r="F82" s="25">
        <v>122</v>
      </c>
      <c r="G82" s="29">
        <v>377</v>
      </c>
      <c r="H82" s="30">
        <v>253</v>
      </c>
      <c r="I82" s="25">
        <v>151</v>
      </c>
      <c r="J82" s="25">
        <f t="shared" si="23"/>
        <v>166</v>
      </c>
    </row>
    <row r="83" spans="1:10" s="5" customFormat="1" ht="18.75" customHeight="1">
      <c r="A83" s="23" t="s">
        <v>179</v>
      </c>
      <c r="B83" s="34"/>
      <c r="C83" s="22">
        <f aca="true" t="shared" si="28" ref="C83:J83">SUM(C85:C94)</f>
        <v>62590</v>
      </c>
      <c r="D83" s="22">
        <f t="shared" si="28"/>
        <v>52861</v>
      </c>
      <c r="E83" s="22">
        <f t="shared" si="28"/>
        <v>52861</v>
      </c>
      <c r="F83" s="22">
        <f t="shared" si="28"/>
        <v>8691</v>
      </c>
      <c r="G83" s="22">
        <f t="shared" si="28"/>
        <v>26751</v>
      </c>
      <c r="H83" s="22">
        <f t="shared" si="28"/>
        <v>17419</v>
      </c>
      <c r="I83" s="22">
        <f t="shared" si="28"/>
        <v>8844</v>
      </c>
      <c r="J83" s="22">
        <f t="shared" si="28"/>
        <v>9729</v>
      </c>
    </row>
    <row r="84" spans="1:10" s="5" customFormat="1" ht="18.75" customHeight="1">
      <c r="A84" s="24" t="s">
        <v>98</v>
      </c>
      <c r="B84" s="27"/>
      <c r="C84" s="25">
        <f aca="true" t="shared" si="29" ref="C84:J84">SUM(C85:C88)</f>
        <v>15232</v>
      </c>
      <c r="D84" s="25">
        <f t="shared" si="29"/>
        <v>12567</v>
      </c>
      <c r="E84" s="25">
        <f t="shared" si="29"/>
        <v>12567</v>
      </c>
      <c r="F84" s="25">
        <f t="shared" si="29"/>
        <v>1821</v>
      </c>
      <c r="G84" s="25">
        <f t="shared" si="29"/>
        <v>6108</v>
      </c>
      <c r="H84" s="25">
        <f t="shared" si="29"/>
        <v>4638</v>
      </c>
      <c r="I84" s="25">
        <f t="shared" si="29"/>
        <v>2422</v>
      </c>
      <c r="J84" s="25">
        <f t="shared" si="29"/>
        <v>2665</v>
      </c>
    </row>
    <row r="85" spans="1:10" s="5" customFormat="1" ht="18.75" customHeight="1">
      <c r="A85" s="26" t="s">
        <v>28</v>
      </c>
      <c r="B85" s="27"/>
      <c r="C85" s="25">
        <f t="shared" si="24"/>
        <v>0</v>
      </c>
      <c r="D85" s="25">
        <v>0</v>
      </c>
      <c r="E85" s="28">
        <f aca="true" t="shared" si="30" ref="E85:E94">F85+G85+H85</f>
        <v>0</v>
      </c>
      <c r="F85" s="25">
        <v>0</v>
      </c>
      <c r="G85" s="29">
        <v>0</v>
      </c>
      <c r="H85" s="30">
        <v>0</v>
      </c>
      <c r="I85" s="25">
        <v>0</v>
      </c>
      <c r="J85" s="25">
        <f t="shared" si="23"/>
        <v>0</v>
      </c>
    </row>
    <row r="86" spans="1:10" s="5" customFormat="1" ht="18.75" customHeight="1">
      <c r="A86" s="26" t="s">
        <v>99</v>
      </c>
      <c r="B86" s="27">
        <v>0.16</v>
      </c>
      <c r="C86" s="25">
        <f t="shared" si="24"/>
        <v>6085</v>
      </c>
      <c r="D86" s="25">
        <v>5177</v>
      </c>
      <c r="E86" s="28">
        <f t="shared" si="30"/>
        <v>5177</v>
      </c>
      <c r="F86" s="25">
        <v>917</v>
      </c>
      <c r="G86" s="29">
        <v>2755</v>
      </c>
      <c r="H86" s="30">
        <v>1505</v>
      </c>
      <c r="I86" s="25">
        <v>825</v>
      </c>
      <c r="J86" s="25">
        <f t="shared" si="23"/>
        <v>908</v>
      </c>
    </row>
    <row r="87" spans="1:10" s="5" customFormat="1" ht="18.75" customHeight="1">
      <c r="A87" s="26" t="s">
        <v>100</v>
      </c>
      <c r="B87" s="27">
        <v>0.16</v>
      </c>
      <c r="C87" s="25">
        <f t="shared" si="24"/>
        <v>5851</v>
      </c>
      <c r="D87" s="31">
        <v>4696</v>
      </c>
      <c r="E87" s="28">
        <f t="shared" si="30"/>
        <v>4696</v>
      </c>
      <c r="F87" s="25">
        <v>525</v>
      </c>
      <c r="G87" s="29">
        <v>2080</v>
      </c>
      <c r="H87" s="30">
        <v>2091</v>
      </c>
      <c r="I87" s="25">
        <v>1050</v>
      </c>
      <c r="J87" s="25">
        <f t="shared" si="23"/>
        <v>1155</v>
      </c>
    </row>
    <row r="88" spans="1:10" s="5" customFormat="1" ht="18.75" customHeight="1">
      <c r="A88" s="26" t="s">
        <v>101</v>
      </c>
      <c r="B88" s="27">
        <v>0.16</v>
      </c>
      <c r="C88" s="25">
        <f t="shared" si="24"/>
        <v>3296</v>
      </c>
      <c r="D88" s="25">
        <v>2694</v>
      </c>
      <c r="E88" s="28">
        <f t="shared" si="30"/>
        <v>2694</v>
      </c>
      <c r="F88" s="25">
        <v>379</v>
      </c>
      <c r="G88" s="29">
        <v>1273</v>
      </c>
      <c r="H88" s="30">
        <v>1042</v>
      </c>
      <c r="I88" s="25">
        <v>547</v>
      </c>
      <c r="J88" s="25">
        <f t="shared" si="23"/>
        <v>602</v>
      </c>
    </row>
    <row r="89" spans="1:10" s="5" customFormat="1" ht="18.75" customHeight="1">
      <c r="A89" s="33" t="s">
        <v>102</v>
      </c>
      <c r="B89" s="27">
        <v>0.32</v>
      </c>
      <c r="C89" s="25">
        <f t="shared" si="24"/>
        <v>12850</v>
      </c>
      <c r="D89" s="31">
        <v>10710</v>
      </c>
      <c r="E89" s="28">
        <f t="shared" si="30"/>
        <v>10710</v>
      </c>
      <c r="F89" s="25">
        <v>1561</v>
      </c>
      <c r="G89" s="29">
        <v>5845</v>
      </c>
      <c r="H89" s="30">
        <v>3304</v>
      </c>
      <c r="I89" s="25">
        <v>1945</v>
      </c>
      <c r="J89" s="25">
        <f t="shared" si="23"/>
        <v>2140</v>
      </c>
    </row>
    <row r="90" spans="1:10" s="5" customFormat="1" ht="18.75" customHeight="1">
      <c r="A90" s="33" t="s">
        <v>103</v>
      </c>
      <c r="B90" s="27">
        <v>0.48</v>
      </c>
      <c r="C90" s="25">
        <f t="shared" si="24"/>
        <v>12643</v>
      </c>
      <c r="D90" s="31">
        <v>11062</v>
      </c>
      <c r="E90" s="28">
        <f t="shared" si="30"/>
        <v>11062</v>
      </c>
      <c r="F90" s="25">
        <v>2338</v>
      </c>
      <c r="G90" s="29">
        <v>6077</v>
      </c>
      <c r="H90" s="30">
        <v>2647</v>
      </c>
      <c r="I90" s="25">
        <v>1437</v>
      </c>
      <c r="J90" s="25">
        <f t="shared" si="23"/>
        <v>1581</v>
      </c>
    </row>
    <row r="91" spans="1:10" s="5" customFormat="1" ht="18.75" customHeight="1">
      <c r="A91" s="37" t="s">
        <v>104</v>
      </c>
      <c r="B91" s="27">
        <v>0.32</v>
      </c>
      <c r="C91" s="25">
        <f t="shared" si="24"/>
        <v>5595</v>
      </c>
      <c r="D91" s="25">
        <v>4876</v>
      </c>
      <c r="E91" s="28">
        <f t="shared" si="30"/>
        <v>4876</v>
      </c>
      <c r="F91" s="25">
        <v>468</v>
      </c>
      <c r="G91" s="29">
        <v>2170</v>
      </c>
      <c r="H91" s="30">
        <v>2238</v>
      </c>
      <c r="I91" s="25">
        <v>654</v>
      </c>
      <c r="J91" s="25">
        <f t="shared" si="23"/>
        <v>719</v>
      </c>
    </row>
    <row r="92" spans="1:10" s="5" customFormat="1" ht="18.75" customHeight="1">
      <c r="A92" s="33" t="s">
        <v>105</v>
      </c>
      <c r="B92" s="27">
        <v>0.64</v>
      </c>
      <c r="C92" s="25">
        <f t="shared" si="24"/>
        <v>4419</v>
      </c>
      <c r="D92" s="31">
        <v>3634</v>
      </c>
      <c r="E92" s="28">
        <f t="shared" si="30"/>
        <v>3634</v>
      </c>
      <c r="F92" s="25">
        <v>820</v>
      </c>
      <c r="G92" s="29">
        <v>1467</v>
      </c>
      <c r="H92" s="30">
        <v>1347</v>
      </c>
      <c r="I92" s="25">
        <v>714</v>
      </c>
      <c r="J92" s="25">
        <f t="shared" si="23"/>
        <v>785</v>
      </c>
    </row>
    <row r="93" spans="1:10" s="5" customFormat="1" ht="18.75" customHeight="1">
      <c r="A93" s="33" t="s">
        <v>106</v>
      </c>
      <c r="B93" s="27">
        <v>0.72</v>
      </c>
      <c r="C93" s="25">
        <f t="shared" si="24"/>
        <v>5808</v>
      </c>
      <c r="D93" s="25">
        <v>4880</v>
      </c>
      <c r="E93" s="28">
        <f t="shared" si="30"/>
        <v>4880</v>
      </c>
      <c r="F93" s="25">
        <v>748</v>
      </c>
      <c r="G93" s="29">
        <v>2434</v>
      </c>
      <c r="H93" s="30">
        <v>1698</v>
      </c>
      <c r="I93" s="25">
        <v>844</v>
      </c>
      <c r="J93" s="25">
        <f t="shared" si="23"/>
        <v>928</v>
      </c>
    </row>
    <row r="94" spans="1:10" s="4" customFormat="1" ht="18.75" customHeight="1">
      <c r="A94" s="33" t="s">
        <v>107</v>
      </c>
      <c r="B94" s="27">
        <v>0.72</v>
      </c>
      <c r="C94" s="25">
        <f t="shared" si="24"/>
        <v>6043</v>
      </c>
      <c r="D94" s="25">
        <v>5132</v>
      </c>
      <c r="E94" s="28">
        <f t="shared" si="30"/>
        <v>5132</v>
      </c>
      <c r="F94" s="25">
        <v>935</v>
      </c>
      <c r="G94" s="29">
        <v>2650</v>
      </c>
      <c r="H94" s="30">
        <v>1547</v>
      </c>
      <c r="I94" s="25">
        <v>828</v>
      </c>
      <c r="J94" s="25">
        <f t="shared" si="23"/>
        <v>911</v>
      </c>
    </row>
    <row r="95" spans="1:10" s="5" customFormat="1" ht="18.75" customHeight="1">
      <c r="A95" s="23" t="s">
        <v>180</v>
      </c>
      <c r="B95" s="34"/>
      <c r="C95" s="22">
        <f aca="true" t="shared" si="31" ref="C95:J95">SUM(C97:C103)</f>
        <v>36303</v>
      </c>
      <c r="D95" s="22">
        <f t="shared" si="31"/>
        <v>29451</v>
      </c>
      <c r="E95" s="22">
        <f t="shared" si="31"/>
        <v>29451</v>
      </c>
      <c r="F95" s="22">
        <f t="shared" si="31"/>
        <v>3768</v>
      </c>
      <c r="G95" s="22">
        <f t="shared" si="31"/>
        <v>15940</v>
      </c>
      <c r="H95" s="22">
        <f t="shared" si="31"/>
        <v>9743</v>
      </c>
      <c r="I95" s="22">
        <f t="shared" si="31"/>
        <v>6229</v>
      </c>
      <c r="J95" s="22">
        <f t="shared" si="31"/>
        <v>6852</v>
      </c>
    </row>
    <row r="96" spans="1:10" s="5" customFormat="1" ht="18.75" customHeight="1">
      <c r="A96" s="24" t="s">
        <v>109</v>
      </c>
      <c r="B96" s="27"/>
      <c r="C96" s="25">
        <f aca="true" t="shared" si="32" ref="C96:J96">SUM(C97:C99)</f>
        <v>11001</v>
      </c>
      <c r="D96" s="25">
        <f t="shared" si="32"/>
        <v>9417</v>
      </c>
      <c r="E96" s="25">
        <f t="shared" si="32"/>
        <v>9417</v>
      </c>
      <c r="F96" s="25">
        <f t="shared" si="32"/>
        <v>1127</v>
      </c>
      <c r="G96" s="25">
        <f t="shared" si="32"/>
        <v>5509</v>
      </c>
      <c r="H96" s="25">
        <f t="shared" si="32"/>
        <v>2781</v>
      </c>
      <c r="I96" s="25">
        <f t="shared" si="32"/>
        <v>1440</v>
      </c>
      <c r="J96" s="25">
        <f t="shared" si="32"/>
        <v>1584</v>
      </c>
    </row>
    <row r="97" spans="1:10" s="5" customFormat="1" ht="18.75" customHeight="1">
      <c r="A97" s="26" t="s">
        <v>28</v>
      </c>
      <c r="B97" s="27">
        <v>0.72</v>
      </c>
      <c r="C97" s="25">
        <f t="shared" si="24"/>
        <v>0</v>
      </c>
      <c r="D97" s="25">
        <v>0</v>
      </c>
      <c r="E97" s="28">
        <f aca="true" t="shared" si="33" ref="E97:E103">F97+G97+H97</f>
        <v>0</v>
      </c>
      <c r="F97" s="25">
        <v>0</v>
      </c>
      <c r="G97" s="29">
        <v>0</v>
      </c>
      <c r="H97" s="30">
        <v>0</v>
      </c>
      <c r="I97" s="25">
        <v>0</v>
      </c>
      <c r="J97" s="25">
        <f t="shared" si="23"/>
        <v>0</v>
      </c>
    </row>
    <row r="98" spans="1:10" s="5" customFormat="1" ht="18.75" customHeight="1">
      <c r="A98" s="26" t="s">
        <v>110</v>
      </c>
      <c r="B98" s="27">
        <v>0.72</v>
      </c>
      <c r="C98" s="25">
        <f t="shared" si="24"/>
        <v>5621</v>
      </c>
      <c r="D98" s="25">
        <v>4789</v>
      </c>
      <c r="E98" s="28">
        <f t="shared" si="33"/>
        <v>4789</v>
      </c>
      <c r="F98" s="25">
        <v>626</v>
      </c>
      <c r="G98" s="29">
        <v>2791</v>
      </c>
      <c r="H98" s="30">
        <v>1372</v>
      </c>
      <c r="I98" s="25">
        <v>756</v>
      </c>
      <c r="J98" s="25">
        <f t="shared" si="23"/>
        <v>832</v>
      </c>
    </row>
    <row r="99" spans="1:10" s="5" customFormat="1" ht="18.75" customHeight="1">
      <c r="A99" s="26" t="s">
        <v>111</v>
      </c>
      <c r="B99" s="27">
        <v>0.72</v>
      </c>
      <c r="C99" s="25">
        <f t="shared" si="24"/>
        <v>5380</v>
      </c>
      <c r="D99" s="25">
        <v>4628</v>
      </c>
      <c r="E99" s="28">
        <f t="shared" si="33"/>
        <v>4628</v>
      </c>
      <c r="F99" s="25">
        <v>501</v>
      </c>
      <c r="G99" s="29">
        <v>2718</v>
      </c>
      <c r="H99" s="30">
        <v>1409</v>
      </c>
      <c r="I99" s="25">
        <v>684</v>
      </c>
      <c r="J99" s="25">
        <f t="shared" si="23"/>
        <v>752</v>
      </c>
    </row>
    <row r="100" spans="1:10" s="5" customFormat="1" ht="18.75" customHeight="1">
      <c r="A100" s="33" t="s">
        <v>112</v>
      </c>
      <c r="B100" s="27">
        <v>0.72</v>
      </c>
      <c r="C100" s="25">
        <f t="shared" si="24"/>
        <v>9202</v>
      </c>
      <c r="D100" s="25">
        <v>7333</v>
      </c>
      <c r="E100" s="28">
        <f t="shared" si="33"/>
        <v>7333</v>
      </c>
      <c r="F100" s="25">
        <v>956</v>
      </c>
      <c r="G100" s="29">
        <v>3067</v>
      </c>
      <c r="H100" s="30">
        <v>3310</v>
      </c>
      <c r="I100" s="25">
        <v>1699</v>
      </c>
      <c r="J100" s="25">
        <f t="shared" si="23"/>
        <v>1869</v>
      </c>
    </row>
    <row r="101" spans="1:10" s="5" customFormat="1" ht="18.75" customHeight="1">
      <c r="A101" s="33" t="s">
        <v>113</v>
      </c>
      <c r="B101" s="27">
        <v>0.72</v>
      </c>
      <c r="C101" s="25">
        <f t="shared" si="24"/>
        <v>5833</v>
      </c>
      <c r="D101" s="25">
        <v>4637</v>
      </c>
      <c r="E101" s="28">
        <f t="shared" si="33"/>
        <v>4637</v>
      </c>
      <c r="F101" s="25">
        <v>770</v>
      </c>
      <c r="G101" s="29">
        <v>2294</v>
      </c>
      <c r="H101" s="30">
        <v>1573</v>
      </c>
      <c r="I101" s="25">
        <v>1087</v>
      </c>
      <c r="J101" s="25">
        <f t="shared" si="23"/>
        <v>1196</v>
      </c>
    </row>
    <row r="102" spans="1:10" s="5" customFormat="1" ht="18.75" customHeight="1">
      <c r="A102" s="33" t="s">
        <v>114</v>
      </c>
      <c r="B102" s="27">
        <v>0.72</v>
      </c>
      <c r="C102" s="25">
        <f t="shared" si="24"/>
        <v>5100</v>
      </c>
      <c r="D102" s="25">
        <v>4066</v>
      </c>
      <c r="E102" s="28">
        <f t="shared" si="33"/>
        <v>4066</v>
      </c>
      <c r="F102" s="25">
        <v>483</v>
      </c>
      <c r="G102" s="29">
        <v>2363</v>
      </c>
      <c r="H102" s="30">
        <v>1220</v>
      </c>
      <c r="I102" s="25">
        <v>940</v>
      </c>
      <c r="J102" s="25">
        <f t="shared" si="23"/>
        <v>1034</v>
      </c>
    </row>
    <row r="103" spans="1:10" s="4" customFormat="1" ht="18.75" customHeight="1">
      <c r="A103" s="33" t="s">
        <v>115</v>
      </c>
      <c r="B103" s="27">
        <v>0.8</v>
      </c>
      <c r="C103" s="25">
        <f t="shared" si="24"/>
        <v>5167</v>
      </c>
      <c r="D103" s="25">
        <v>3998</v>
      </c>
      <c r="E103" s="28">
        <f t="shared" si="33"/>
        <v>3998</v>
      </c>
      <c r="F103" s="25">
        <v>432</v>
      </c>
      <c r="G103" s="29">
        <v>2707</v>
      </c>
      <c r="H103" s="30">
        <v>859</v>
      </c>
      <c r="I103" s="25">
        <v>1063</v>
      </c>
      <c r="J103" s="25">
        <f t="shared" si="23"/>
        <v>1169</v>
      </c>
    </row>
    <row r="104" spans="1:10" s="5" customFormat="1" ht="18.75" customHeight="1">
      <c r="A104" s="23" t="s">
        <v>181</v>
      </c>
      <c r="B104" s="34"/>
      <c r="C104" s="22">
        <f aca="true" t="shared" si="34" ref="C104:J104">SUM(C106:C115)</f>
        <v>29200</v>
      </c>
      <c r="D104" s="22">
        <f t="shared" si="34"/>
        <v>24514</v>
      </c>
      <c r="E104" s="22">
        <f t="shared" si="34"/>
        <v>24514</v>
      </c>
      <c r="F104" s="22">
        <f t="shared" si="34"/>
        <v>5017</v>
      </c>
      <c r="G104" s="22">
        <f t="shared" si="34"/>
        <v>9160</v>
      </c>
      <c r="H104" s="22">
        <f t="shared" si="34"/>
        <v>10337</v>
      </c>
      <c r="I104" s="22">
        <f t="shared" si="34"/>
        <v>4260</v>
      </c>
      <c r="J104" s="22">
        <f t="shared" si="34"/>
        <v>4686</v>
      </c>
    </row>
    <row r="105" spans="1:10" s="5" customFormat="1" ht="18.75" customHeight="1">
      <c r="A105" s="24" t="s">
        <v>117</v>
      </c>
      <c r="B105" s="27"/>
      <c r="C105" s="25">
        <f aca="true" t="shared" si="35" ref="C105:J105">SUM(C106:C107)</f>
        <v>5318</v>
      </c>
      <c r="D105" s="25">
        <f t="shared" si="35"/>
        <v>4496</v>
      </c>
      <c r="E105" s="25">
        <f t="shared" si="35"/>
        <v>4496</v>
      </c>
      <c r="F105" s="25">
        <f t="shared" si="35"/>
        <v>678</v>
      </c>
      <c r="G105" s="25">
        <f t="shared" si="35"/>
        <v>1637</v>
      </c>
      <c r="H105" s="25">
        <f t="shared" si="35"/>
        <v>2181</v>
      </c>
      <c r="I105" s="25">
        <f t="shared" si="35"/>
        <v>747</v>
      </c>
      <c r="J105" s="25">
        <f t="shared" si="35"/>
        <v>822</v>
      </c>
    </row>
    <row r="106" spans="1:10" s="5" customFormat="1" ht="18.75" customHeight="1">
      <c r="A106" s="26" t="s">
        <v>28</v>
      </c>
      <c r="B106" s="27">
        <v>0.72</v>
      </c>
      <c r="C106" s="25">
        <f t="shared" si="24"/>
        <v>388</v>
      </c>
      <c r="D106" s="25">
        <v>388</v>
      </c>
      <c r="E106" s="28">
        <f aca="true" t="shared" si="36" ref="E106:E115">F106+G106+H106</f>
        <v>388</v>
      </c>
      <c r="F106" s="25">
        <v>49</v>
      </c>
      <c r="G106" s="29">
        <v>115</v>
      </c>
      <c r="H106" s="30">
        <v>224</v>
      </c>
      <c r="I106" s="25">
        <v>0</v>
      </c>
      <c r="J106" s="25">
        <f aca="true" t="shared" si="37" ref="J106:J115">ROUND(I106*1.1,0)</f>
        <v>0</v>
      </c>
    </row>
    <row r="107" spans="1:10" s="5" customFormat="1" ht="18.75" customHeight="1">
      <c r="A107" s="26" t="s">
        <v>118</v>
      </c>
      <c r="B107" s="27">
        <v>0.72</v>
      </c>
      <c r="C107" s="25">
        <f t="shared" si="24"/>
        <v>4930</v>
      </c>
      <c r="D107" s="25">
        <v>4108</v>
      </c>
      <c r="E107" s="28">
        <f t="shared" si="36"/>
        <v>4108</v>
      </c>
      <c r="F107" s="25">
        <v>629</v>
      </c>
      <c r="G107" s="29">
        <v>1522</v>
      </c>
      <c r="H107" s="30">
        <v>1957</v>
      </c>
      <c r="I107" s="25">
        <v>747</v>
      </c>
      <c r="J107" s="25">
        <f t="shared" si="37"/>
        <v>822</v>
      </c>
    </row>
    <row r="108" spans="1:10" s="5" customFormat="1" ht="18.75" customHeight="1">
      <c r="A108" s="33" t="s">
        <v>119</v>
      </c>
      <c r="B108" s="27">
        <v>0.72</v>
      </c>
      <c r="C108" s="25">
        <f t="shared" si="24"/>
        <v>3022</v>
      </c>
      <c r="D108" s="25">
        <v>2721</v>
      </c>
      <c r="E108" s="28">
        <f t="shared" si="36"/>
        <v>2721</v>
      </c>
      <c r="F108" s="25">
        <v>575</v>
      </c>
      <c r="G108" s="29">
        <v>977</v>
      </c>
      <c r="H108" s="30">
        <v>1169</v>
      </c>
      <c r="I108" s="25">
        <v>274</v>
      </c>
      <c r="J108" s="25">
        <f t="shared" si="37"/>
        <v>301</v>
      </c>
    </row>
    <row r="109" spans="1:10" s="5" customFormat="1" ht="18.75" customHeight="1">
      <c r="A109" s="33" t="s">
        <v>120</v>
      </c>
      <c r="B109" s="27">
        <v>0.72</v>
      </c>
      <c r="C109" s="25">
        <f t="shared" si="24"/>
        <v>3740</v>
      </c>
      <c r="D109" s="25">
        <v>3346</v>
      </c>
      <c r="E109" s="28">
        <f t="shared" si="36"/>
        <v>3346</v>
      </c>
      <c r="F109" s="25">
        <v>713</v>
      </c>
      <c r="G109" s="29">
        <v>1190</v>
      </c>
      <c r="H109" s="30">
        <v>1443</v>
      </c>
      <c r="I109" s="25">
        <v>358</v>
      </c>
      <c r="J109" s="25">
        <f t="shared" si="37"/>
        <v>394</v>
      </c>
    </row>
    <row r="110" spans="1:10" s="5" customFormat="1" ht="18.75" customHeight="1">
      <c r="A110" s="33" t="s">
        <v>121</v>
      </c>
      <c r="B110" s="27">
        <v>0.72</v>
      </c>
      <c r="C110" s="25">
        <f t="shared" si="24"/>
        <v>2277</v>
      </c>
      <c r="D110" s="25">
        <v>1917</v>
      </c>
      <c r="E110" s="28">
        <f t="shared" si="36"/>
        <v>1917</v>
      </c>
      <c r="F110" s="25">
        <v>337</v>
      </c>
      <c r="G110" s="29">
        <v>817</v>
      </c>
      <c r="H110" s="30">
        <v>763</v>
      </c>
      <c r="I110" s="25">
        <v>327</v>
      </c>
      <c r="J110" s="25">
        <f t="shared" si="37"/>
        <v>360</v>
      </c>
    </row>
    <row r="111" spans="1:10" s="5" customFormat="1" ht="18.75" customHeight="1">
      <c r="A111" s="33" t="s">
        <v>122</v>
      </c>
      <c r="B111" s="27">
        <v>0.8</v>
      </c>
      <c r="C111" s="25">
        <f t="shared" si="24"/>
        <v>2225</v>
      </c>
      <c r="D111" s="25">
        <v>1986</v>
      </c>
      <c r="E111" s="28">
        <f t="shared" si="36"/>
        <v>1986</v>
      </c>
      <c r="F111" s="25">
        <v>548</v>
      </c>
      <c r="G111" s="29">
        <v>670</v>
      </c>
      <c r="H111" s="30">
        <v>768</v>
      </c>
      <c r="I111" s="25">
        <v>217</v>
      </c>
      <c r="J111" s="25">
        <f t="shared" si="37"/>
        <v>239</v>
      </c>
    </row>
    <row r="112" spans="1:10" s="5" customFormat="1" ht="18.75" customHeight="1">
      <c r="A112" s="33" t="s">
        <v>123</v>
      </c>
      <c r="B112" s="27">
        <v>0.72</v>
      </c>
      <c r="C112" s="25">
        <f t="shared" si="24"/>
        <v>5028</v>
      </c>
      <c r="D112" s="25">
        <v>4214</v>
      </c>
      <c r="E112" s="28">
        <f t="shared" si="36"/>
        <v>4214</v>
      </c>
      <c r="F112" s="25">
        <v>1033</v>
      </c>
      <c r="G112" s="29">
        <v>1491</v>
      </c>
      <c r="H112" s="30">
        <v>1690</v>
      </c>
      <c r="I112" s="25">
        <v>740</v>
      </c>
      <c r="J112" s="25">
        <f t="shared" si="37"/>
        <v>814</v>
      </c>
    </row>
    <row r="113" spans="1:10" s="5" customFormat="1" ht="18.75" customHeight="1">
      <c r="A113" s="33" t="s">
        <v>124</v>
      </c>
      <c r="B113" s="27">
        <v>0.72</v>
      </c>
      <c r="C113" s="25">
        <f t="shared" si="24"/>
        <v>2324</v>
      </c>
      <c r="D113" s="25">
        <v>1804</v>
      </c>
      <c r="E113" s="28">
        <f t="shared" si="36"/>
        <v>1804</v>
      </c>
      <c r="F113" s="25">
        <v>344</v>
      </c>
      <c r="G113" s="29">
        <v>647</v>
      </c>
      <c r="H113" s="30">
        <v>813</v>
      </c>
      <c r="I113" s="25">
        <v>473</v>
      </c>
      <c r="J113" s="25">
        <f t="shared" si="37"/>
        <v>520</v>
      </c>
    </row>
    <row r="114" spans="1:10" s="5" customFormat="1" ht="18.75" customHeight="1">
      <c r="A114" s="33" t="s">
        <v>125</v>
      </c>
      <c r="B114" s="27">
        <v>0.8</v>
      </c>
      <c r="C114" s="25">
        <f t="shared" si="24"/>
        <v>2825</v>
      </c>
      <c r="D114" s="25">
        <v>1996</v>
      </c>
      <c r="E114" s="28">
        <f t="shared" si="36"/>
        <v>1996</v>
      </c>
      <c r="F114" s="25">
        <v>306</v>
      </c>
      <c r="G114" s="29">
        <v>763</v>
      </c>
      <c r="H114" s="30">
        <v>927</v>
      </c>
      <c r="I114" s="25">
        <v>754</v>
      </c>
      <c r="J114" s="25">
        <f t="shared" si="37"/>
        <v>829</v>
      </c>
    </row>
    <row r="115" spans="1:10" s="1" customFormat="1" ht="18.75" customHeight="1">
      <c r="A115" s="33" t="s">
        <v>126</v>
      </c>
      <c r="B115" s="27">
        <v>0.8</v>
      </c>
      <c r="C115" s="25">
        <f t="shared" si="24"/>
        <v>2441</v>
      </c>
      <c r="D115" s="25">
        <v>2034</v>
      </c>
      <c r="E115" s="28">
        <f t="shared" si="36"/>
        <v>2034</v>
      </c>
      <c r="F115" s="25">
        <v>483</v>
      </c>
      <c r="G115" s="29">
        <v>968</v>
      </c>
      <c r="H115" s="30">
        <v>583</v>
      </c>
      <c r="I115" s="25">
        <v>370</v>
      </c>
      <c r="J115" s="25">
        <f t="shared" si="37"/>
        <v>407</v>
      </c>
    </row>
    <row r="116" spans="1:10" s="1" customFormat="1" ht="11.25">
      <c r="A116" s="38"/>
      <c r="B116" s="5"/>
      <c r="C116" s="5"/>
      <c r="D116" s="5"/>
      <c r="E116" s="5"/>
      <c r="F116" s="39"/>
      <c r="G116" s="40"/>
      <c r="H116" s="5"/>
      <c r="I116" s="42"/>
      <c r="J116" s="42"/>
    </row>
    <row r="117" spans="1:10" s="1" customFormat="1" ht="11.25">
      <c r="A117" s="38"/>
      <c r="B117" s="5"/>
      <c r="C117" s="5"/>
      <c r="D117" s="5"/>
      <c r="E117" s="5"/>
      <c r="F117" s="41"/>
      <c r="G117" s="40"/>
      <c r="H117" s="5"/>
      <c r="I117" s="42"/>
      <c r="J117" s="42"/>
    </row>
    <row r="118" spans="1:10" s="1" customFormat="1" ht="11.25">
      <c r="A118" s="38"/>
      <c r="B118" s="5"/>
      <c r="C118" s="5"/>
      <c r="D118" s="5"/>
      <c r="E118" s="5"/>
      <c r="F118" s="41"/>
      <c r="G118" s="40"/>
      <c r="H118" s="5"/>
      <c r="I118" s="42"/>
      <c r="J118" s="42"/>
    </row>
    <row r="119" spans="1:10" s="1" customFormat="1" ht="11.25">
      <c r="A119" s="38"/>
      <c r="B119" s="5"/>
      <c r="C119" s="5"/>
      <c r="D119" s="5"/>
      <c r="E119" s="5"/>
      <c r="F119" s="41"/>
      <c r="G119" s="40"/>
      <c r="H119" s="5"/>
      <c r="I119" s="42"/>
      <c r="J119" s="42"/>
    </row>
    <row r="120" spans="1:10" s="1" customFormat="1" ht="11.25">
      <c r="A120" s="38"/>
      <c r="B120" s="5"/>
      <c r="C120" s="5"/>
      <c r="D120" s="5"/>
      <c r="E120" s="5"/>
      <c r="F120" s="41"/>
      <c r="G120" s="40"/>
      <c r="H120" s="5"/>
      <c r="I120" s="42"/>
      <c r="J120" s="42"/>
    </row>
    <row r="121" spans="1:10" s="1" customFormat="1" ht="11.25">
      <c r="A121" s="38"/>
      <c r="B121" s="5"/>
      <c r="C121" s="5"/>
      <c r="D121" s="5"/>
      <c r="E121" s="5"/>
      <c r="F121" s="41"/>
      <c r="G121" s="40"/>
      <c r="H121" s="5"/>
      <c r="I121" s="42"/>
      <c r="J121" s="42"/>
    </row>
    <row r="122" spans="1:10" s="1" customFormat="1" ht="11.25">
      <c r="A122" s="38"/>
      <c r="B122" s="5"/>
      <c r="C122" s="5"/>
      <c r="D122" s="5"/>
      <c r="E122" s="5"/>
      <c r="F122" s="41"/>
      <c r="G122" s="40"/>
      <c r="H122" s="5"/>
      <c r="I122" s="42"/>
      <c r="J122" s="42"/>
    </row>
    <row r="123" spans="1:10" s="1" customFormat="1" ht="11.25">
      <c r="A123" s="38"/>
      <c r="B123" s="5"/>
      <c r="C123" s="5"/>
      <c r="D123" s="5"/>
      <c r="E123" s="5"/>
      <c r="F123" s="41"/>
      <c r="G123" s="40"/>
      <c r="H123" s="5"/>
      <c r="I123" s="42"/>
      <c r="J123" s="42"/>
    </row>
    <row r="124" spans="1:10" s="1" customFormat="1" ht="11.25">
      <c r="A124" s="38"/>
      <c r="B124" s="5"/>
      <c r="C124" s="5"/>
      <c r="D124" s="5"/>
      <c r="E124" s="5"/>
      <c r="F124" s="41"/>
      <c r="G124" s="40"/>
      <c r="H124" s="5"/>
      <c r="I124" s="42"/>
      <c r="J124" s="42"/>
    </row>
    <row r="125" spans="1:10" s="1" customFormat="1" ht="11.25">
      <c r="A125" s="38"/>
      <c r="B125" s="5"/>
      <c r="C125" s="5"/>
      <c r="D125" s="5"/>
      <c r="E125" s="5"/>
      <c r="F125" s="41"/>
      <c r="G125" s="40"/>
      <c r="H125" s="5"/>
      <c r="I125" s="42"/>
      <c r="J125" s="42"/>
    </row>
    <row r="126" spans="1:10" s="1" customFormat="1" ht="11.25">
      <c r="A126" s="38"/>
      <c r="B126" s="5"/>
      <c r="C126" s="5"/>
      <c r="D126" s="5"/>
      <c r="E126" s="5"/>
      <c r="F126" s="41"/>
      <c r="G126" s="40"/>
      <c r="H126" s="5"/>
      <c r="I126" s="42"/>
      <c r="J126" s="42"/>
    </row>
    <row r="127" spans="1:10" s="1" customFormat="1" ht="11.25">
      <c r="A127" s="38"/>
      <c r="B127" s="5"/>
      <c r="C127" s="5"/>
      <c r="D127" s="5"/>
      <c r="E127" s="5"/>
      <c r="F127" s="41"/>
      <c r="G127" s="40"/>
      <c r="H127" s="5"/>
      <c r="I127" s="42"/>
      <c r="J127" s="42"/>
    </row>
    <row r="128" spans="2:10" s="1" customFormat="1" ht="11.25">
      <c r="B128" s="5"/>
      <c r="C128" s="5"/>
      <c r="D128" s="5"/>
      <c r="E128" s="5"/>
      <c r="F128" s="41"/>
      <c r="G128" s="40"/>
      <c r="H128" s="5"/>
      <c r="I128" s="42"/>
      <c r="J128" s="42"/>
    </row>
    <row r="129" spans="2:10" s="1" customFormat="1" ht="11.25">
      <c r="B129" s="5"/>
      <c r="C129" s="5"/>
      <c r="D129" s="5"/>
      <c r="E129" s="5"/>
      <c r="F129" s="41"/>
      <c r="G129" s="40"/>
      <c r="H129" s="5"/>
      <c r="I129" s="42"/>
      <c r="J129" s="42"/>
    </row>
    <row r="130" spans="2:10" s="1" customFormat="1" ht="11.25">
      <c r="B130" s="5"/>
      <c r="C130" s="5"/>
      <c r="D130" s="5"/>
      <c r="E130" s="5"/>
      <c r="F130" s="41"/>
      <c r="G130" s="40"/>
      <c r="H130" s="5"/>
      <c r="I130" s="42"/>
      <c r="J130" s="42"/>
    </row>
    <row r="131" spans="2:10" s="1" customFormat="1" ht="11.25">
      <c r="B131" s="5"/>
      <c r="C131" s="5"/>
      <c r="D131" s="5"/>
      <c r="E131" s="5"/>
      <c r="F131" s="41"/>
      <c r="G131" s="40"/>
      <c r="H131" s="5"/>
      <c r="I131" s="42"/>
      <c r="J131" s="42"/>
    </row>
    <row r="132" spans="2:10" s="1" customFormat="1" ht="11.25">
      <c r="B132" s="5"/>
      <c r="C132" s="5"/>
      <c r="D132" s="5"/>
      <c r="E132" s="5"/>
      <c r="F132" s="41"/>
      <c r="G132" s="40"/>
      <c r="H132" s="5"/>
      <c r="I132" s="42"/>
      <c r="J132" s="42"/>
    </row>
    <row r="133" spans="2:10" s="1" customFormat="1" ht="11.25">
      <c r="B133" s="5"/>
      <c r="C133" s="5"/>
      <c r="D133" s="5"/>
      <c r="E133" s="5"/>
      <c r="F133" s="41"/>
      <c r="G133" s="40"/>
      <c r="H133" s="5"/>
      <c r="I133" s="42"/>
      <c r="J133" s="42"/>
    </row>
    <row r="134" spans="2:10" s="1" customFormat="1" ht="11.25">
      <c r="B134" s="5"/>
      <c r="C134" s="5"/>
      <c r="D134" s="5"/>
      <c r="E134" s="5"/>
      <c r="F134" s="41"/>
      <c r="G134" s="40"/>
      <c r="H134" s="5"/>
      <c r="I134" s="42"/>
      <c r="J134" s="42"/>
    </row>
    <row r="135" spans="2:10" s="1" customFormat="1" ht="11.25">
      <c r="B135" s="5"/>
      <c r="C135" s="5"/>
      <c r="D135" s="5"/>
      <c r="E135" s="5"/>
      <c r="F135" s="41"/>
      <c r="G135" s="40"/>
      <c r="H135" s="5"/>
      <c r="I135" s="42"/>
      <c r="J135" s="42"/>
    </row>
    <row r="136" spans="2:10" s="1" customFormat="1" ht="11.25">
      <c r="B136" s="5"/>
      <c r="C136" s="5"/>
      <c r="D136" s="5"/>
      <c r="E136" s="5"/>
      <c r="F136" s="41"/>
      <c r="G136" s="40"/>
      <c r="H136" s="5"/>
      <c r="I136" s="42"/>
      <c r="J136" s="42"/>
    </row>
    <row r="137" spans="2:10" s="1" customFormat="1" ht="11.25">
      <c r="B137" s="5"/>
      <c r="C137" s="5"/>
      <c r="D137" s="5"/>
      <c r="E137" s="5"/>
      <c r="F137" s="41"/>
      <c r="G137" s="40"/>
      <c r="H137" s="5"/>
      <c r="I137" s="42"/>
      <c r="J137" s="42"/>
    </row>
    <row r="138" spans="2:10" s="1" customFormat="1" ht="11.25">
      <c r="B138" s="5"/>
      <c r="C138" s="5"/>
      <c r="D138" s="5"/>
      <c r="E138" s="5"/>
      <c r="F138" s="41"/>
      <c r="G138" s="40"/>
      <c r="H138" s="5"/>
      <c r="I138" s="42"/>
      <c r="J138" s="42"/>
    </row>
    <row r="139" spans="2:10" s="1" customFormat="1" ht="11.25">
      <c r="B139" s="5"/>
      <c r="C139" s="5"/>
      <c r="D139" s="5"/>
      <c r="E139" s="5"/>
      <c r="F139" s="41"/>
      <c r="G139" s="40"/>
      <c r="H139" s="5"/>
      <c r="I139" s="42"/>
      <c r="J139" s="42"/>
    </row>
    <row r="140" spans="2:10" s="1" customFormat="1" ht="11.25">
      <c r="B140" s="5"/>
      <c r="C140" s="5"/>
      <c r="D140" s="5"/>
      <c r="E140" s="5"/>
      <c r="F140" s="41"/>
      <c r="G140" s="40"/>
      <c r="H140" s="5"/>
      <c r="I140" s="42"/>
      <c r="J140" s="42"/>
    </row>
    <row r="141" spans="2:10" s="1" customFormat="1" ht="11.25">
      <c r="B141" s="5"/>
      <c r="C141" s="5"/>
      <c r="D141" s="5"/>
      <c r="E141" s="5"/>
      <c r="F141" s="41"/>
      <c r="G141" s="40"/>
      <c r="H141" s="5"/>
      <c r="I141" s="42"/>
      <c r="J141" s="42"/>
    </row>
    <row r="142" spans="2:10" s="1" customFormat="1" ht="11.25">
      <c r="B142" s="5"/>
      <c r="C142" s="5"/>
      <c r="D142" s="5"/>
      <c r="E142" s="5"/>
      <c r="F142" s="41"/>
      <c r="G142" s="40"/>
      <c r="H142" s="5"/>
      <c r="I142" s="42"/>
      <c r="J142" s="42"/>
    </row>
    <row r="143" spans="2:10" s="1" customFormat="1" ht="11.25">
      <c r="B143" s="5"/>
      <c r="C143" s="5"/>
      <c r="D143" s="5"/>
      <c r="E143" s="5"/>
      <c r="F143" s="41"/>
      <c r="G143" s="40"/>
      <c r="H143" s="5"/>
      <c r="I143" s="42"/>
      <c r="J143" s="42"/>
    </row>
    <row r="144" spans="2:10" s="1" customFormat="1" ht="11.25">
      <c r="B144" s="5"/>
      <c r="C144" s="5"/>
      <c r="D144" s="5"/>
      <c r="E144" s="5"/>
      <c r="F144" s="41"/>
      <c r="G144" s="40"/>
      <c r="H144" s="5"/>
      <c r="I144" s="42"/>
      <c r="J144" s="42"/>
    </row>
    <row r="145" spans="2:10" s="1" customFormat="1" ht="11.25">
      <c r="B145" s="5"/>
      <c r="C145" s="5"/>
      <c r="D145" s="5"/>
      <c r="E145" s="5"/>
      <c r="F145" s="41"/>
      <c r="G145" s="40"/>
      <c r="H145" s="5"/>
      <c r="I145" s="42"/>
      <c r="J145" s="42"/>
    </row>
    <row r="146" spans="2:10" s="1" customFormat="1" ht="11.25">
      <c r="B146" s="5"/>
      <c r="C146" s="5"/>
      <c r="D146" s="5"/>
      <c r="E146" s="5"/>
      <c r="F146" s="41"/>
      <c r="G146" s="40"/>
      <c r="H146" s="5"/>
      <c r="I146" s="42"/>
      <c r="J146" s="42"/>
    </row>
    <row r="147" spans="2:10" s="1" customFormat="1" ht="11.25">
      <c r="B147" s="5"/>
      <c r="C147" s="5"/>
      <c r="D147" s="5"/>
      <c r="E147" s="5"/>
      <c r="F147" s="41"/>
      <c r="G147" s="40"/>
      <c r="H147" s="5"/>
      <c r="I147" s="42"/>
      <c r="J147" s="42"/>
    </row>
    <row r="148" spans="2:10" s="1" customFormat="1" ht="11.25">
      <c r="B148" s="5"/>
      <c r="C148" s="5"/>
      <c r="D148" s="5"/>
      <c r="E148" s="5"/>
      <c r="F148" s="41"/>
      <c r="G148" s="40"/>
      <c r="H148" s="5"/>
      <c r="I148" s="42"/>
      <c r="J148" s="42"/>
    </row>
    <row r="149" spans="2:10" s="1" customFormat="1" ht="11.25">
      <c r="B149" s="5"/>
      <c r="C149" s="5"/>
      <c r="D149" s="5"/>
      <c r="E149" s="5"/>
      <c r="F149" s="41"/>
      <c r="G149" s="40"/>
      <c r="H149" s="5"/>
      <c r="I149" s="42"/>
      <c r="J149" s="42"/>
    </row>
    <row r="150" spans="2:10" s="1" customFormat="1" ht="11.25">
      <c r="B150" s="5"/>
      <c r="C150" s="5"/>
      <c r="D150" s="5"/>
      <c r="E150" s="5"/>
      <c r="F150" s="41"/>
      <c r="G150" s="40"/>
      <c r="H150" s="5"/>
      <c r="I150" s="42"/>
      <c r="J150" s="42"/>
    </row>
    <row r="151" spans="2:10" s="1" customFormat="1" ht="11.25">
      <c r="B151" s="5"/>
      <c r="C151" s="5"/>
      <c r="D151" s="5"/>
      <c r="E151" s="5"/>
      <c r="F151" s="41"/>
      <c r="G151" s="40"/>
      <c r="H151" s="5"/>
      <c r="I151" s="42"/>
      <c r="J151" s="42"/>
    </row>
    <row r="152" spans="2:10" s="1" customFormat="1" ht="11.25">
      <c r="B152" s="5"/>
      <c r="C152" s="5"/>
      <c r="D152" s="5"/>
      <c r="E152" s="5"/>
      <c r="F152" s="41"/>
      <c r="G152" s="40"/>
      <c r="H152" s="5"/>
      <c r="I152" s="42"/>
      <c r="J152" s="42"/>
    </row>
    <row r="153" spans="2:10" s="1" customFormat="1" ht="11.25">
      <c r="B153" s="5"/>
      <c r="C153" s="5"/>
      <c r="D153" s="5"/>
      <c r="E153" s="5"/>
      <c r="F153" s="41"/>
      <c r="G153" s="40"/>
      <c r="H153" s="5"/>
      <c r="I153" s="42"/>
      <c r="J153" s="42"/>
    </row>
    <row r="154" spans="2:10" s="1" customFormat="1" ht="11.25">
      <c r="B154" s="5"/>
      <c r="C154" s="5"/>
      <c r="D154" s="5"/>
      <c r="E154" s="5"/>
      <c r="F154" s="41"/>
      <c r="G154" s="40"/>
      <c r="H154" s="5"/>
      <c r="I154" s="42"/>
      <c r="J154" s="42"/>
    </row>
    <row r="155" spans="2:10" s="1" customFormat="1" ht="11.25">
      <c r="B155" s="5"/>
      <c r="C155" s="5"/>
      <c r="D155" s="5"/>
      <c r="E155" s="5"/>
      <c r="F155" s="41"/>
      <c r="G155" s="40"/>
      <c r="H155" s="5"/>
      <c r="I155" s="42"/>
      <c r="J155" s="42"/>
    </row>
    <row r="156" spans="2:10" s="1" customFormat="1" ht="11.25">
      <c r="B156" s="5"/>
      <c r="C156" s="5"/>
      <c r="D156" s="5"/>
      <c r="E156" s="5"/>
      <c r="F156" s="41"/>
      <c r="G156" s="40"/>
      <c r="H156" s="5"/>
      <c r="I156" s="42"/>
      <c r="J156" s="42"/>
    </row>
    <row r="157" spans="2:10" s="1" customFormat="1" ht="11.25">
      <c r="B157" s="5"/>
      <c r="C157" s="5"/>
      <c r="D157" s="5"/>
      <c r="E157" s="5"/>
      <c r="F157" s="41"/>
      <c r="G157" s="40"/>
      <c r="H157" s="5"/>
      <c r="I157" s="42"/>
      <c r="J157" s="42"/>
    </row>
    <row r="158" spans="2:10" s="1" customFormat="1" ht="11.25">
      <c r="B158" s="5"/>
      <c r="C158" s="5"/>
      <c r="D158" s="5"/>
      <c r="E158" s="5"/>
      <c r="F158" s="41"/>
      <c r="G158" s="40"/>
      <c r="H158" s="5"/>
      <c r="I158" s="42"/>
      <c r="J158" s="42"/>
    </row>
    <row r="159" spans="2:10" s="1" customFormat="1" ht="11.25">
      <c r="B159" s="5"/>
      <c r="C159" s="5"/>
      <c r="D159" s="5"/>
      <c r="E159" s="5"/>
      <c r="F159" s="41"/>
      <c r="G159" s="40"/>
      <c r="H159" s="5"/>
      <c r="I159" s="42"/>
      <c r="J159" s="42"/>
    </row>
    <row r="160" spans="2:10" s="1" customFormat="1" ht="11.25">
      <c r="B160" s="5"/>
      <c r="C160" s="5"/>
      <c r="D160" s="5"/>
      <c r="E160" s="5"/>
      <c r="F160" s="41"/>
      <c r="G160" s="40"/>
      <c r="H160" s="5"/>
      <c r="I160" s="42"/>
      <c r="J160" s="42"/>
    </row>
    <row r="161" spans="2:10" s="1" customFormat="1" ht="11.25">
      <c r="B161" s="5"/>
      <c r="C161" s="5"/>
      <c r="D161" s="5"/>
      <c r="E161" s="5"/>
      <c r="F161" s="41"/>
      <c r="G161" s="40"/>
      <c r="H161" s="5"/>
      <c r="I161" s="42"/>
      <c r="J161" s="42"/>
    </row>
    <row r="162" spans="2:10" s="1" customFormat="1" ht="11.25">
      <c r="B162" s="5"/>
      <c r="C162" s="5"/>
      <c r="D162" s="5"/>
      <c r="E162" s="5"/>
      <c r="F162" s="41"/>
      <c r="G162" s="40"/>
      <c r="H162" s="5"/>
      <c r="I162" s="42"/>
      <c r="J162" s="42"/>
    </row>
    <row r="163" spans="2:10" s="1" customFormat="1" ht="11.25">
      <c r="B163" s="5"/>
      <c r="C163" s="5"/>
      <c r="D163" s="5"/>
      <c r="E163" s="5"/>
      <c r="F163" s="41"/>
      <c r="G163" s="40"/>
      <c r="H163" s="5"/>
      <c r="I163" s="42"/>
      <c r="J163" s="42"/>
    </row>
    <row r="164" spans="2:10" s="1" customFormat="1" ht="11.25">
      <c r="B164" s="5"/>
      <c r="C164" s="5"/>
      <c r="D164" s="5"/>
      <c r="E164" s="5"/>
      <c r="F164" s="41"/>
      <c r="G164" s="40"/>
      <c r="H164" s="5"/>
      <c r="I164" s="42"/>
      <c r="J164" s="42"/>
    </row>
    <row r="165" spans="2:10" s="1" customFormat="1" ht="11.25">
      <c r="B165" s="5"/>
      <c r="C165" s="5"/>
      <c r="D165" s="5"/>
      <c r="E165" s="5"/>
      <c r="F165" s="41"/>
      <c r="G165" s="40"/>
      <c r="H165" s="5"/>
      <c r="I165" s="42"/>
      <c r="J165" s="42"/>
    </row>
    <row r="166" spans="2:10" s="1" customFormat="1" ht="11.25">
      <c r="B166" s="5"/>
      <c r="C166" s="5"/>
      <c r="D166" s="5"/>
      <c r="E166" s="5"/>
      <c r="F166" s="41"/>
      <c r="G166" s="40"/>
      <c r="H166" s="5"/>
      <c r="I166" s="42"/>
      <c r="J166" s="42"/>
    </row>
    <row r="167" spans="2:10" s="1" customFormat="1" ht="11.25">
      <c r="B167" s="5"/>
      <c r="C167" s="5"/>
      <c r="D167" s="5"/>
      <c r="E167" s="5"/>
      <c r="F167" s="41"/>
      <c r="G167" s="40"/>
      <c r="H167" s="5"/>
      <c r="I167" s="42"/>
      <c r="J167" s="42"/>
    </row>
    <row r="168" spans="2:10" s="1" customFormat="1" ht="11.25">
      <c r="B168" s="5"/>
      <c r="C168" s="5"/>
      <c r="D168" s="5"/>
      <c r="E168" s="5"/>
      <c r="F168" s="41"/>
      <c r="G168" s="40"/>
      <c r="H168" s="5"/>
      <c r="I168" s="42"/>
      <c r="J168" s="42"/>
    </row>
    <row r="169" spans="2:10" s="1" customFormat="1" ht="11.25">
      <c r="B169" s="5"/>
      <c r="C169" s="5"/>
      <c r="D169" s="5"/>
      <c r="E169" s="5"/>
      <c r="F169" s="41"/>
      <c r="G169" s="40"/>
      <c r="H169" s="5"/>
      <c r="I169" s="42"/>
      <c r="J169" s="42"/>
    </row>
    <row r="170" spans="2:10" s="1" customFormat="1" ht="11.25">
      <c r="B170" s="5"/>
      <c r="C170" s="5"/>
      <c r="D170" s="5"/>
      <c r="E170" s="5"/>
      <c r="F170" s="41"/>
      <c r="G170" s="40"/>
      <c r="H170" s="5"/>
      <c r="I170" s="42"/>
      <c r="J170" s="42"/>
    </row>
    <row r="171" spans="2:10" s="1" customFormat="1" ht="11.25">
      <c r="B171" s="5"/>
      <c r="C171" s="5"/>
      <c r="D171" s="5"/>
      <c r="E171" s="5"/>
      <c r="F171" s="41"/>
      <c r="G171" s="40"/>
      <c r="H171" s="5"/>
      <c r="I171" s="42"/>
      <c r="J171" s="42"/>
    </row>
    <row r="172" spans="2:10" s="1" customFormat="1" ht="11.25">
      <c r="B172" s="5"/>
      <c r="C172" s="5"/>
      <c r="D172" s="5"/>
      <c r="E172" s="5"/>
      <c r="F172" s="41"/>
      <c r="G172" s="40"/>
      <c r="H172" s="5"/>
      <c r="I172" s="42"/>
      <c r="J172" s="42"/>
    </row>
    <row r="173" spans="2:10" s="1" customFormat="1" ht="11.25">
      <c r="B173" s="5"/>
      <c r="C173" s="5"/>
      <c r="D173" s="5"/>
      <c r="E173" s="5"/>
      <c r="F173" s="41"/>
      <c r="G173" s="40"/>
      <c r="H173" s="5"/>
      <c r="I173" s="42"/>
      <c r="J173" s="42"/>
    </row>
    <row r="174" spans="2:10" s="1" customFormat="1" ht="11.25">
      <c r="B174" s="5"/>
      <c r="C174" s="5"/>
      <c r="D174" s="5"/>
      <c r="E174" s="5"/>
      <c r="F174" s="41"/>
      <c r="G174" s="40"/>
      <c r="H174" s="5"/>
      <c r="I174" s="42"/>
      <c r="J174" s="42"/>
    </row>
    <row r="175" spans="2:10" s="1" customFormat="1" ht="11.25">
      <c r="B175" s="5"/>
      <c r="C175" s="5"/>
      <c r="D175" s="5"/>
      <c r="E175" s="5"/>
      <c r="F175" s="41"/>
      <c r="G175" s="40"/>
      <c r="H175" s="5"/>
      <c r="I175" s="42"/>
      <c r="J175" s="42"/>
    </row>
    <row r="176" spans="2:10" s="1" customFormat="1" ht="11.25">
      <c r="B176" s="5"/>
      <c r="C176" s="5"/>
      <c r="D176" s="5"/>
      <c r="E176" s="5"/>
      <c r="F176" s="41"/>
      <c r="G176" s="40"/>
      <c r="H176" s="5"/>
      <c r="I176" s="42"/>
      <c r="J176" s="42"/>
    </row>
    <row r="177" spans="2:10" s="1" customFormat="1" ht="11.25">
      <c r="B177" s="5"/>
      <c r="C177" s="5"/>
      <c r="D177" s="5"/>
      <c r="E177" s="5"/>
      <c r="F177" s="41"/>
      <c r="G177" s="40"/>
      <c r="H177" s="5"/>
      <c r="I177" s="42"/>
      <c r="J177" s="42"/>
    </row>
    <row r="178" spans="2:10" s="1" customFormat="1" ht="11.25">
      <c r="B178" s="5"/>
      <c r="C178" s="5"/>
      <c r="D178" s="5"/>
      <c r="E178" s="5"/>
      <c r="F178" s="41"/>
      <c r="G178" s="40"/>
      <c r="H178" s="5"/>
      <c r="I178" s="42"/>
      <c r="J178" s="42"/>
    </row>
    <row r="179" spans="2:10" s="1" customFormat="1" ht="11.25">
      <c r="B179" s="5"/>
      <c r="C179" s="5"/>
      <c r="D179" s="5"/>
      <c r="E179" s="5"/>
      <c r="F179" s="41"/>
      <c r="G179" s="40"/>
      <c r="H179" s="5"/>
      <c r="I179" s="42"/>
      <c r="J179" s="42"/>
    </row>
    <row r="180" spans="2:10" s="1" customFormat="1" ht="11.25">
      <c r="B180" s="5"/>
      <c r="C180" s="5"/>
      <c r="D180" s="5"/>
      <c r="E180" s="5"/>
      <c r="F180" s="41"/>
      <c r="G180" s="40"/>
      <c r="H180" s="5"/>
      <c r="I180" s="42"/>
      <c r="J180" s="42"/>
    </row>
    <row r="181" spans="2:10" s="1" customFormat="1" ht="11.25">
      <c r="B181" s="5"/>
      <c r="C181" s="5"/>
      <c r="D181" s="5"/>
      <c r="E181" s="5"/>
      <c r="F181" s="41"/>
      <c r="G181" s="40"/>
      <c r="H181" s="5"/>
      <c r="I181" s="42"/>
      <c r="J181" s="42"/>
    </row>
    <row r="182" spans="2:10" s="1" customFormat="1" ht="11.25">
      <c r="B182" s="5"/>
      <c r="C182" s="5"/>
      <c r="D182" s="5"/>
      <c r="E182" s="5"/>
      <c r="F182" s="41"/>
      <c r="G182" s="40"/>
      <c r="H182" s="5"/>
      <c r="I182" s="42"/>
      <c r="J182" s="42"/>
    </row>
    <row r="183" spans="2:10" s="1" customFormat="1" ht="11.25">
      <c r="B183" s="5"/>
      <c r="C183" s="5"/>
      <c r="D183" s="5"/>
      <c r="E183" s="5"/>
      <c r="F183" s="41"/>
      <c r="G183" s="40"/>
      <c r="H183" s="5"/>
      <c r="I183" s="42"/>
      <c r="J183" s="42"/>
    </row>
    <row r="184" spans="2:10" s="1" customFormat="1" ht="11.25">
      <c r="B184" s="5"/>
      <c r="C184" s="5"/>
      <c r="D184" s="5"/>
      <c r="E184" s="5"/>
      <c r="F184" s="41"/>
      <c r="G184" s="40"/>
      <c r="H184" s="5"/>
      <c r="I184" s="42"/>
      <c r="J184" s="42"/>
    </row>
    <row r="185" spans="2:10" s="1" customFormat="1" ht="11.25">
      <c r="B185" s="5"/>
      <c r="C185" s="5"/>
      <c r="D185" s="5"/>
      <c r="E185" s="5"/>
      <c r="F185" s="41"/>
      <c r="G185" s="40"/>
      <c r="H185" s="5"/>
      <c r="I185" s="42"/>
      <c r="J185" s="42"/>
    </row>
    <row r="186" spans="2:10" s="1" customFormat="1" ht="11.25">
      <c r="B186" s="5"/>
      <c r="C186" s="5"/>
      <c r="D186" s="5"/>
      <c r="E186" s="5"/>
      <c r="F186" s="41"/>
      <c r="G186" s="40"/>
      <c r="H186" s="5"/>
      <c r="I186" s="42"/>
      <c r="J186" s="42"/>
    </row>
    <row r="187" spans="2:10" s="1" customFormat="1" ht="11.25">
      <c r="B187" s="5"/>
      <c r="C187" s="5"/>
      <c r="D187" s="5"/>
      <c r="E187" s="5"/>
      <c r="F187" s="41"/>
      <c r="G187" s="40"/>
      <c r="H187" s="5"/>
      <c r="I187" s="42"/>
      <c r="J187" s="42"/>
    </row>
    <row r="188" spans="2:10" s="1" customFormat="1" ht="11.25">
      <c r="B188" s="5"/>
      <c r="C188" s="5"/>
      <c r="D188" s="5"/>
      <c r="E188" s="5"/>
      <c r="F188" s="41"/>
      <c r="G188" s="40"/>
      <c r="H188" s="5"/>
      <c r="I188" s="42"/>
      <c r="J188" s="42"/>
    </row>
    <row r="189" spans="2:10" s="1" customFormat="1" ht="11.25">
      <c r="B189" s="5"/>
      <c r="C189" s="5"/>
      <c r="D189" s="5"/>
      <c r="E189" s="5"/>
      <c r="F189" s="41"/>
      <c r="G189" s="40"/>
      <c r="H189" s="5"/>
      <c r="I189" s="42"/>
      <c r="J189" s="42"/>
    </row>
    <row r="190" spans="2:10" s="1" customFormat="1" ht="11.25">
      <c r="B190" s="5"/>
      <c r="C190" s="5"/>
      <c r="D190" s="5"/>
      <c r="E190" s="5"/>
      <c r="F190" s="41"/>
      <c r="G190" s="40"/>
      <c r="H190" s="5"/>
      <c r="I190" s="42"/>
      <c r="J190" s="42"/>
    </row>
    <row r="191" spans="2:10" s="1" customFormat="1" ht="11.25">
      <c r="B191" s="5"/>
      <c r="C191" s="5"/>
      <c r="D191" s="5"/>
      <c r="E191" s="5"/>
      <c r="F191" s="41"/>
      <c r="G191" s="40"/>
      <c r="H191" s="5"/>
      <c r="I191" s="42"/>
      <c r="J191" s="42"/>
    </row>
    <row r="192" spans="2:10" s="1" customFormat="1" ht="11.25">
      <c r="B192" s="5"/>
      <c r="C192" s="5"/>
      <c r="D192" s="5"/>
      <c r="E192" s="5"/>
      <c r="F192" s="41"/>
      <c r="G192" s="40"/>
      <c r="H192" s="5"/>
      <c r="I192" s="42"/>
      <c r="J192" s="42"/>
    </row>
    <row r="193" spans="2:10" s="1" customFormat="1" ht="11.25">
      <c r="B193" s="5"/>
      <c r="C193" s="5"/>
      <c r="D193" s="5"/>
      <c r="E193" s="5"/>
      <c r="F193" s="41"/>
      <c r="G193" s="40"/>
      <c r="H193" s="5"/>
      <c r="I193" s="42"/>
      <c r="J193" s="42"/>
    </row>
    <row r="194" spans="2:10" s="1" customFormat="1" ht="11.25">
      <c r="B194" s="5"/>
      <c r="C194" s="5"/>
      <c r="D194" s="5"/>
      <c r="E194" s="5"/>
      <c r="F194" s="41"/>
      <c r="G194" s="40"/>
      <c r="H194" s="5"/>
      <c r="I194" s="42"/>
      <c r="J194" s="42"/>
    </row>
    <row r="195" spans="2:10" s="1" customFormat="1" ht="11.25">
      <c r="B195" s="5"/>
      <c r="C195" s="5"/>
      <c r="D195" s="5"/>
      <c r="E195" s="5"/>
      <c r="F195" s="41"/>
      <c r="G195" s="40"/>
      <c r="H195" s="5"/>
      <c r="I195" s="42"/>
      <c r="J195" s="42"/>
    </row>
    <row r="196" spans="2:10" s="1" customFormat="1" ht="11.25">
      <c r="B196" s="5"/>
      <c r="C196" s="5"/>
      <c r="D196" s="5"/>
      <c r="E196" s="5"/>
      <c r="F196" s="41"/>
      <c r="G196" s="40"/>
      <c r="H196" s="5"/>
      <c r="I196" s="42"/>
      <c r="J196" s="42"/>
    </row>
    <row r="197" spans="2:10" s="1" customFormat="1" ht="11.25">
      <c r="B197" s="5"/>
      <c r="C197" s="5"/>
      <c r="D197" s="5"/>
      <c r="E197" s="5"/>
      <c r="F197" s="41"/>
      <c r="G197" s="40"/>
      <c r="H197" s="5"/>
      <c r="I197" s="42"/>
      <c r="J197" s="42"/>
    </row>
    <row r="198" spans="2:10" s="1" customFormat="1" ht="11.25">
      <c r="B198" s="5"/>
      <c r="C198" s="5"/>
      <c r="D198" s="5"/>
      <c r="E198" s="5"/>
      <c r="F198" s="41"/>
      <c r="G198" s="40"/>
      <c r="H198" s="5"/>
      <c r="I198" s="42"/>
      <c r="J198" s="42"/>
    </row>
    <row r="199" spans="6:10" s="1" customFormat="1" ht="11.25">
      <c r="F199" s="6"/>
      <c r="G199" s="7"/>
      <c r="I199" s="8"/>
      <c r="J199" s="8"/>
    </row>
    <row r="200" spans="6:10" s="1" customFormat="1" ht="11.25">
      <c r="F200" s="6"/>
      <c r="G200" s="7"/>
      <c r="I200" s="8"/>
      <c r="J200" s="8"/>
    </row>
    <row r="201" spans="6:10" s="1" customFormat="1" ht="11.25">
      <c r="F201" s="6"/>
      <c r="G201" s="7"/>
      <c r="I201" s="8"/>
      <c r="J201" s="8"/>
    </row>
    <row r="202" spans="6:10" s="1" customFormat="1" ht="11.25">
      <c r="F202" s="6"/>
      <c r="G202" s="7"/>
      <c r="I202" s="8"/>
      <c r="J202" s="8"/>
    </row>
    <row r="203" spans="6:10" s="1" customFormat="1" ht="11.25">
      <c r="F203" s="6"/>
      <c r="G203" s="7"/>
      <c r="I203" s="8"/>
      <c r="J203" s="8"/>
    </row>
    <row r="204" spans="6:10" s="1" customFormat="1" ht="11.25">
      <c r="F204" s="6"/>
      <c r="G204" s="7"/>
      <c r="I204" s="8"/>
      <c r="J204" s="8"/>
    </row>
    <row r="205" spans="6:10" s="1" customFormat="1" ht="11.25">
      <c r="F205" s="6"/>
      <c r="G205" s="7"/>
      <c r="I205" s="8"/>
      <c r="J205" s="8"/>
    </row>
    <row r="206" spans="6:10" s="1" customFormat="1" ht="11.25">
      <c r="F206" s="6"/>
      <c r="G206" s="7"/>
      <c r="I206" s="8"/>
      <c r="J206" s="8"/>
    </row>
    <row r="207" spans="6:10" s="1" customFormat="1" ht="11.25">
      <c r="F207" s="6"/>
      <c r="G207" s="7"/>
      <c r="I207" s="8"/>
      <c r="J207" s="8"/>
    </row>
    <row r="208" spans="6:10" s="1" customFormat="1" ht="11.25">
      <c r="F208" s="6"/>
      <c r="G208" s="7"/>
      <c r="I208" s="8"/>
      <c r="J208" s="8"/>
    </row>
    <row r="209" spans="6:10" s="1" customFormat="1" ht="11.25">
      <c r="F209" s="6"/>
      <c r="G209" s="7"/>
      <c r="I209" s="8"/>
      <c r="J209" s="8"/>
    </row>
    <row r="210" spans="6:10" s="1" customFormat="1" ht="11.25">
      <c r="F210" s="6"/>
      <c r="G210" s="7"/>
      <c r="I210" s="8"/>
      <c r="J210" s="8"/>
    </row>
    <row r="211" spans="6:10" s="1" customFormat="1" ht="11.25">
      <c r="F211" s="6"/>
      <c r="G211" s="7"/>
      <c r="I211" s="8"/>
      <c r="J211" s="8"/>
    </row>
    <row r="212" spans="6:10" s="1" customFormat="1" ht="11.25">
      <c r="F212" s="6"/>
      <c r="G212" s="7"/>
      <c r="I212" s="8"/>
      <c r="J212" s="8"/>
    </row>
  </sheetData>
  <sheetProtection/>
  <mergeCells count="7">
    <mergeCell ref="A1:J1"/>
    <mergeCell ref="E3:H3"/>
    <mergeCell ref="I3:J3"/>
    <mergeCell ref="A3:A4"/>
    <mergeCell ref="B3:B4"/>
    <mergeCell ref="C3:C4"/>
    <mergeCell ref="D3:D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caog</dc:creator>
  <cp:keywords/>
  <dc:description/>
  <cp:lastModifiedBy>YeWenhua</cp:lastModifiedBy>
  <dcterms:created xsi:type="dcterms:W3CDTF">2017-08-14T06:34:19Z</dcterms:created>
  <dcterms:modified xsi:type="dcterms:W3CDTF">2021-04-06T08:36:57Z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